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0" yWindow="740" windowWidth="34560" windowHeight="21600" tabRatio="678" firstSheet="0" activeTab="1" autoFilterDateGrouping="1"/>
  </bookViews>
  <sheets>
    <sheet name="Guide" sheetId="1" state="visible" r:id="rId1"/>
    <sheet name="Répartition des disponibilités" sheetId="2" state="visible" r:id="rId2"/>
    <sheet name="Paramètres" sheetId="3" state="hidden" r:id="rId3"/>
  </sheets>
  <definedNames>
    <definedName name="PROFESSEUR" localSheetId="2">Paramètres!$A$13:$A$15</definedName>
  </definedNames>
  <calcPr calcId="191029" fullCalcOnLoad="1"/>
</workbook>
</file>

<file path=xl/styles.xml><?xml version="1.0" encoding="utf-8"?>
<styleSheet xmlns="http://schemas.openxmlformats.org/spreadsheetml/2006/main">
  <numFmts count="2">
    <numFmt numFmtId="164" formatCode="_ * #,##0_)_ ;_ * \(#,##0\)_ ;_ * &quot;-&quot;??_)_ ;_ @_ "/>
    <numFmt numFmtId="165" formatCode="0.0"/>
  </numFmts>
  <fonts count="42">
    <font>
      <name val="Calibri"/>
      <family val="2"/>
      <color theme="1"/>
      <sz val="11"/>
      <scheme val="minor"/>
    </font>
    <font>
      <name val="Calibri"/>
      <family val="2"/>
      <color theme="1"/>
      <sz val="12"/>
      <scheme val="minor"/>
    </font>
    <font>
      <name val="Calibri"/>
      <family val="2"/>
      <color theme="1"/>
      <sz val="12"/>
      <scheme val="minor"/>
    </font>
    <font>
      <name val="Calibri"/>
      <family val="2"/>
      <b val="1"/>
      <color theme="1"/>
      <sz val="16"/>
      <scheme val="minor"/>
    </font>
    <font>
      <name val="Calibri"/>
      <family val="2"/>
      <b val="1"/>
      <color theme="1"/>
      <sz val="11"/>
      <scheme val="minor"/>
    </font>
    <font>
      <name val="Calibri"/>
      <family val="2"/>
      <color theme="1"/>
      <sz val="11"/>
      <scheme val="minor"/>
    </font>
    <font>
      <name val="Calibri"/>
      <family val="2"/>
      <color theme="0"/>
      <sz val="12"/>
      <scheme val="minor"/>
    </font>
    <font>
      <name val="Calibri"/>
      <family val="2"/>
      <color theme="0"/>
      <sz val="16"/>
      <scheme val="minor"/>
    </font>
    <font>
      <name val="Calibri"/>
      <family val="2"/>
      <color theme="0"/>
      <sz val="11"/>
      <scheme val="minor"/>
    </font>
    <font>
      <name val="Calibri"/>
      <family val="2"/>
      <color theme="1"/>
      <sz val="16"/>
      <scheme val="minor"/>
    </font>
    <font>
      <name val="Calibri"/>
      <family val="2"/>
      <b val="1"/>
      <color theme="9" tint="-0.249977111117893"/>
      <sz val="16"/>
      <scheme val="minor"/>
    </font>
    <font>
      <name val="Calibri"/>
      <family val="2"/>
      <color theme="1"/>
      <sz val="13"/>
      <scheme val="minor"/>
    </font>
    <font>
      <name val="Calibri"/>
      <family val="2"/>
      <b val="1"/>
      <color rgb="FF5CAC34"/>
      <sz val="13"/>
      <scheme val="minor"/>
    </font>
    <font>
      <name val="Calibri"/>
      <family val="2"/>
      <i val="1"/>
      <color theme="1"/>
      <sz val="11"/>
      <scheme val="minor"/>
    </font>
    <font>
      <name val="Calibri"/>
      <family val="2"/>
      <b val="1"/>
      <i val="1"/>
      <color theme="1"/>
      <sz val="11"/>
      <scheme val="minor"/>
    </font>
    <font>
      <name val="Calibri"/>
      <family val="2"/>
      <b val="1"/>
      <color theme="9" tint="-0.249977111117893"/>
      <sz val="11"/>
      <scheme val="minor"/>
    </font>
    <font>
      <name val="Calibri"/>
      <family val="2"/>
      <b val="1"/>
      <color theme="9"/>
      <sz val="13"/>
      <scheme val="minor"/>
    </font>
    <font>
      <name val="Calibri"/>
      <family val="2"/>
      <i val="1"/>
      <color rgb="FF000000"/>
      <sz val="11"/>
      <scheme val="minor"/>
    </font>
    <font>
      <name val="Calibri"/>
      <family val="2"/>
      <i val="1"/>
      <color rgb="FF000000"/>
      <sz val="11"/>
      <vertAlign val="superscript"/>
      <scheme val="minor"/>
    </font>
    <font>
      <name val="Calibri"/>
      <family val="2"/>
      <b val="1"/>
      <i val="1"/>
      <color rgb="FF000000"/>
      <sz val="11"/>
      <scheme val="minor"/>
    </font>
    <font>
      <name val="Aptos Narrow"/>
      <family val="2"/>
      <color theme="1"/>
      <sz val="11"/>
    </font>
    <font>
      <name val="Calibri"/>
      <family val="2"/>
      <b val="1"/>
      <color theme="9" tint="-0.249977111117893"/>
      <sz val="13"/>
      <scheme val="minor"/>
    </font>
    <font>
      <name val="Calibri"/>
      <family val="2"/>
      <i val="1"/>
      <color theme="0"/>
      <sz val="12"/>
      <scheme val="minor"/>
    </font>
    <font>
      <name val="Calibri"/>
      <family val="2"/>
      <color theme="0"/>
      <sz val="16"/>
      <vertAlign val="superscript"/>
      <scheme val="minor"/>
    </font>
    <font>
      <name val="Calibri"/>
      <family val="2"/>
      <b val="1"/>
      <color theme="0"/>
      <sz val="16"/>
      <scheme val="minor"/>
    </font>
    <font>
      <name val="Calibri"/>
      <family val="2"/>
      <b val="1"/>
      <color theme="9"/>
      <sz val="12"/>
      <scheme val="minor"/>
    </font>
    <font>
      <name val="Calibri"/>
      <family val="2"/>
      <i val="1"/>
      <color theme="1"/>
      <sz val="13"/>
      <scheme val="minor"/>
    </font>
    <font>
      <name val="Calibri"/>
      <family val="2"/>
      <color theme="1"/>
      <sz val="11.5"/>
      <scheme val="minor"/>
    </font>
    <font>
      <name val="Calibri"/>
      <family val="2"/>
      <b val="1"/>
      <color rgb="FF5CAC34"/>
      <sz val="11.5"/>
      <scheme val="minor"/>
    </font>
    <font>
      <name val="Calibri"/>
      <family val="2"/>
      <b val="1"/>
      <i val="1"/>
      <color rgb="FF5CAC34"/>
      <sz val="11.5"/>
      <scheme val="minor"/>
    </font>
    <font>
      <name val="Calibri"/>
      <family val="2"/>
      <color theme="9" tint="-0.249977111117893"/>
      <sz val="12"/>
      <scheme val="minor"/>
    </font>
    <font>
      <name val="Aptos Narrow"/>
      <family val="2"/>
      <color theme="1"/>
      <sz val="13"/>
    </font>
    <font>
      <name val="Calibri"/>
      <family val="2"/>
      <b val="1"/>
      <color theme="9" tint="-0.249977111117893"/>
      <sz val="12"/>
      <scheme val="minor"/>
    </font>
    <font>
      <name val="Calibri"/>
      <family val="2"/>
      <i val="1"/>
      <color theme="0" tint="-0.499984740745262"/>
      <sz val="12"/>
      <scheme val="minor"/>
    </font>
    <font>
      <name val="Calibri"/>
      <family val="2"/>
      <i val="1"/>
      <color theme="0" tint="-0.499984740745262"/>
      <sz val="13"/>
      <scheme val="minor"/>
    </font>
    <font>
      <name val="Calibri"/>
      <family val="2"/>
      <b val="1"/>
      <sz val="11"/>
      <scheme val="minor"/>
    </font>
    <font>
      <name val="Calibri"/>
      <family val="2"/>
      <sz val="11"/>
      <scheme val="minor"/>
    </font>
    <font>
      <name val="Calibri"/>
      <family val="2"/>
      <b val="1"/>
      <color theme="9" tint="-0.249977111117893"/>
      <sz val="14"/>
      <scheme val="minor"/>
    </font>
    <font>
      <name val="Calibri"/>
      <family val="2"/>
      <b val="1"/>
      <color theme="1"/>
      <sz val="14"/>
      <scheme val="minor"/>
    </font>
    <font>
      <name val="Calibri"/>
      <family val="2"/>
      <color theme="9" tint="-0.249977111117893"/>
      <sz val="10"/>
      <scheme val="minor"/>
    </font>
    <font>
      <name val="Arial"/>
      <family val="2"/>
      <color rgb="FFFF0000"/>
      <sz val="12"/>
    </font>
    <font>
      <name val="Calibri"/>
      <family val="2"/>
      <b val="1"/>
      <color theme="0"/>
      <sz val="12"/>
      <scheme val="minor"/>
    </font>
  </fonts>
  <fills count="6">
    <fill>
      <patternFill/>
    </fill>
    <fill>
      <patternFill patternType="gray125"/>
    </fill>
    <fill>
      <patternFill patternType="solid">
        <fgColor rgb="FF5CAC34"/>
        <bgColor indexed="64"/>
      </patternFill>
    </fill>
    <fill>
      <patternFill patternType="solid">
        <fgColor rgb="FFFFFFCC"/>
        <bgColor indexed="64"/>
      </patternFill>
    </fill>
    <fill>
      <patternFill patternType="solid">
        <fgColor theme="0"/>
        <bgColor indexed="64"/>
      </patternFill>
    </fill>
    <fill>
      <patternFill patternType="solid">
        <fgColor rgb="FFFFFFCC"/>
        <bgColor rgb="FFFFFFCC"/>
      </patternFill>
    </fill>
  </fills>
  <borders count="87">
    <border>
      <left/>
      <right/>
      <top/>
      <bottom/>
      <diagonal/>
    </border>
    <border>
      <left/>
      <right/>
      <top/>
      <bottom style="thin">
        <color rgb="FF5CAC34"/>
      </bottom>
      <diagonal/>
    </border>
    <border>
      <left/>
      <right/>
      <top style="thin">
        <color rgb="FF5CAC34"/>
      </top>
      <bottom style="thin">
        <color rgb="FF5CAC34"/>
      </bottom>
      <diagonal/>
    </border>
    <border>
      <left/>
      <right/>
      <top style="double">
        <color rgb="FF5CAC34"/>
      </top>
      <bottom style="hair">
        <color rgb="FF5CAC34"/>
      </bottom>
      <diagonal/>
    </border>
    <border>
      <left/>
      <right/>
      <top style="hair">
        <color rgb="FF5CAC34"/>
      </top>
      <bottom style="hair">
        <color rgb="FF5CAC34"/>
      </bottom>
      <diagonal/>
    </border>
    <border>
      <left/>
      <right/>
      <top style="hair">
        <color rgb="FF5CAC34"/>
      </top>
      <bottom style="double">
        <color rgb="FF5CAC34"/>
      </bottom>
      <diagonal/>
    </border>
    <border>
      <left style="double">
        <color rgb="FF5CAC34"/>
      </left>
      <right/>
      <top/>
      <bottom/>
      <diagonal/>
    </border>
    <border>
      <left/>
      <right style="double">
        <color rgb="FF5CAC34"/>
      </right>
      <top/>
      <bottom/>
      <diagonal/>
    </border>
    <border>
      <left style="double">
        <color rgb="FF5CAC34"/>
      </left>
      <right/>
      <top style="double">
        <color rgb="FF5CAC34"/>
      </top>
      <bottom/>
      <diagonal/>
    </border>
    <border>
      <left/>
      <right style="double">
        <color rgb="FF5CAC34"/>
      </right>
      <top style="double">
        <color rgb="FF5CAC34"/>
      </top>
      <bottom/>
      <diagonal/>
    </border>
    <border>
      <left style="double">
        <color rgb="FF5CAC34"/>
      </left>
      <right/>
      <top/>
      <bottom style="double">
        <color rgb="FF5CAC34"/>
      </bottom>
      <diagonal/>
    </border>
    <border>
      <left/>
      <right/>
      <top/>
      <bottom style="double">
        <color rgb="FF5CAC34"/>
      </bottom>
      <diagonal/>
    </border>
    <border>
      <left/>
      <right style="double">
        <color rgb="FF5CAC34"/>
      </right>
      <top/>
      <bottom style="double">
        <color rgb="FF5CAC34"/>
      </bottom>
      <diagonal/>
    </border>
    <border>
      <left style="double">
        <color rgb="FF5CAC34"/>
      </left>
      <right style="thin">
        <color rgb="FF5CAC34"/>
      </right>
      <top style="thin">
        <color rgb="FF5CAC34"/>
      </top>
      <bottom style="double">
        <color rgb="FF5CAC34"/>
      </bottom>
      <diagonal/>
    </border>
    <border>
      <left style="double">
        <color rgb="FF5CAC34"/>
      </left>
      <right style="hair">
        <color rgb="FF5CAC34"/>
      </right>
      <top style="double">
        <color rgb="FF5CAC34"/>
      </top>
      <bottom style="hair">
        <color rgb="FF5CAC34"/>
      </bottom>
      <diagonal/>
    </border>
    <border>
      <left style="hair">
        <color rgb="FF5CAC34"/>
      </left>
      <right style="double">
        <color rgb="FF5CAC34"/>
      </right>
      <top style="double">
        <color rgb="FF5CAC34"/>
      </top>
      <bottom style="hair">
        <color rgb="FF5CAC34"/>
      </bottom>
      <diagonal/>
    </border>
    <border>
      <left style="double">
        <color rgb="FF5CAC34"/>
      </left>
      <right style="hair">
        <color rgb="FF5CAC34"/>
      </right>
      <top style="hair">
        <color rgb="FF5CAC34"/>
      </top>
      <bottom style="hair">
        <color rgb="FF5CAC34"/>
      </bottom>
      <diagonal/>
    </border>
    <border>
      <left style="hair">
        <color rgb="FF5CAC34"/>
      </left>
      <right style="hair">
        <color rgb="FF5CAC34"/>
      </right>
      <top style="hair">
        <color rgb="FF5CAC34"/>
      </top>
      <bottom style="hair">
        <color rgb="FF5CAC34"/>
      </bottom>
      <diagonal/>
    </border>
    <border>
      <left style="hair">
        <color rgb="FF5CAC34"/>
      </left>
      <right style="double">
        <color rgb="FF5CAC34"/>
      </right>
      <top style="hair">
        <color rgb="FF5CAC34"/>
      </top>
      <bottom style="hair">
        <color rgb="FF5CAC34"/>
      </bottom>
      <diagonal/>
    </border>
    <border>
      <left style="double">
        <color rgb="FF5CAC34"/>
      </left>
      <right style="hair">
        <color rgb="FF5CAC34"/>
      </right>
      <top style="hair">
        <color rgb="FF5CAC34"/>
      </top>
      <bottom style="double">
        <color rgb="FF5CAC34"/>
      </bottom>
      <diagonal/>
    </border>
    <border>
      <left style="hair">
        <color rgb="FF5CAC34"/>
      </left>
      <right style="hair">
        <color rgb="FF5CAC34"/>
      </right>
      <top style="hair">
        <color rgb="FF5CAC34"/>
      </top>
      <bottom style="double">
        <color rgb="FF5CAC34"/>
      </bottom>
      <diagonal/>
    </border>
    <border>
      <left style="hair">
        <color rgb="FF5CAC34"/>
      </left>
      <right style="double">
        <color rgb="FF5CAC34"/>
      </right>
      <top style="hair">
        <color rgb="FF5CAC34"/>
      </top>
      <bottom style="double">
        <color rgb="FF5CAC34"/>
      </bottom>
      <diagonal/>
    </border>
    <border>
      <left style="thin">
        <color theme="0"/>
      </left>
      <right/>
      <top/>
      <bottom style="double">
        <color rgb="FF5CAC34"/>
      </bottom>
      <diagonal/>
    </border>
    <border>
      <left style="hair">
        <color rgb="FF5CAC34"/>
      </left>
      <right style="hair">
        <color rgb="FF5CAC34"/>
      </right>
      <top/>
      <bottom style="hair">
        <color rgb="FF5CAC34"/>
      </bottom>
      <diagonal/>
    </border>
    <border>
      <left/>
      <right/>
      <top style="double">
        <color rgb="FF5CAC34"/>
      </top>
      <bottom/>
      <diagonal/>
    </border>
    <border>
      <left style="thin">
        <color theme="0"/>
      </left>
      <right/>
      <top style="double">
        <color rgb="FF5CAC34"/>
      </top>
      <bottom/>
      <diagonal/>
    </border>
    <border>
      <left style="hair">
        <color rgb="FF5CAC34"/>
      </left>
      <right/>
      <top style="hair">
        <color rgb="FF5CAC34"/>
      </top>
      <bottom style="hair">
        <color rgb="FF5CAC34"/>
      </bottom>
      <diagonal/>
    </border>
    <border>
      <left/>
      <right style="double">
        <color rgb="FF5CAC34"/>
      </right>
      <top style="hair">
        <color rgb="FF5CAC34"/>
      </top>
      <bottom style="hair">
        <color rgb="FF5CAC34"/>
      </bottom>
      <diagonal/>
    </border>
    <border>
      <left style="hair">
        <color rgb="FF5CAC34"/>
      </left>
      <right/>
      <top style="double">
        <color rgb="FF5CAC34"/>
      </top>
      <bottom style="hair">
        <color rgb="FF5CAC34"/>
      </bottom>
      <diagonal/>
    </border>
    <border>
      <left/>
      <right style="double">
        <color rgb="FF5CAC34"/>
      </right>
      <top style="double">
        <color rgb="FF5CAC34"/>
      </top>
      <bottom style="hair">
        <color rgb="FF5CAC34"/>
      </bottom>
      <diagonal/>
    </border>
    <border>
      <left style="hair">
        <color rgb="FF5CAC34"/>
      </left>
      <right/>
      <top style="hair">
        <color rgb="FF5CAC34"/>
      </top>
      <bottom style="double">
        <color rgb="FF5CAC34"/>
      </bottom>
      <diagonal/>
    </border>
    <border>
      <left/>
      <right style="double">
        <color rgb="FF5CAC34"/>
      </right>
      <top style="hair">
        <color rgb="FF5CAC34"/>
      </top>
      <bottom style="double">
        <color rgb="FF5CAC34"/>
      </bottom>
      <diagonal/>
    </border>
    <border>
      <left style="double">
        <color rgb="FF5CAC34"/>
      </left>
      <right style="double">
        <color rgb="FF5CAC34"/>
      </right>
      <top/>
      <bottom style="thin">
        <color rgb="FF5CAC34"/>
      </bottom>
      <diagonal/>
    </border>
    <border>
      <left style="double">
        <color rgb="FF5CAC34"/>
      </left>
      <right style="double">
        <color rgb="FF5CAC34"/>
      </right>
      <top style="thin">
        <color rgb="FF5CAC34"/>
      </top>
      <bottom style="double">
        <color rgb="FF5CAC34"/>
      </bottom>
      <diagonal/>
    </border>
    <border>
      <left style="double">
        <color rgb="FF5CAC34"/>
      </left>
      <right style="double">
        <color rgb="FF5CAC34"/>
      </right>
      <top/>
      <bottom style="double">
        <color rgb="FF5CAC34"/>
      </bottom>
      <diagonal/>
    </border>
    <border>
      <left/>
      <right style="hair">
        <color rgb="FF5CAC34"/>
      </right>
      <top style="hair">
        <color rgb="FF5CAC34"/>
      </top>
      <bottom style="hair">
        <color rgb="FF5CAC34"/>
      </bottom>
      <diagonal/>
    </border>
    <border>
      <left/>
      <right style="hair">
        <color rgb="FF5CAC34"/>
      </right>
      <top style="hair">
        <color rgb="FF5CAC34"/>
      </top>
      <bottom style="double">
        <color rgb="FF5CAC34"/>
      </bottom>
      <diagonal/>
    </border>
    <border>
      <left/>
      <right style="hair">
        <color rgb="FF5CAC34"/>
      </right>
      <top style="double">
        <color rgb="FF5CAC34"/>
      </top>
      <bottom style="hair">
        <color rgb="FF5CAC34"/>
      </bottom>
      <diagonal/>
    </border>
    <border>
      <left style="thin">
        <color rgb="FF5CAC34"/>
      </left>
      <right style="thin">
        <color rgb="FF5CAC34"/>
      </right>
      <top style="thin">
        <color rgb="FF5CAC34"/>
      </top>
      <bottom style="thin">
        <color rgb="FF5CAC34"/>
      </bottom>
      <diagonal/>
    </border>
    <border>
      <left style="double">
        <color rgb="FF5CAC34"/>
      </left>
      <right style="double">
        <color rgb="FF5CAC34"/>
      </right>
      <top style="double">
        <color rgb="FF5CAC34"/>
      </top>
      <bottom style="double">
        <color rgb="FF5CAC34"/>
      </bottom>
      <diagonal/>
    </border>
    <border>
      <left style="double">
        <color rgb="FF5CAC34"/>
      </left>
      <right/>
      <top style="thin">
        <color rgb="FF5CAC34"/>
      </top>
      <bottom style="double">
        <color rgb="FF5CAC34"/>
      </bottom>
      <diagonal/>
    </border>
    <border>
      <left style="double">
        <color rgb="FF5CAC34"/>
      </left>
      <right/>
      <top style="double">
        <color rgb="FF5CAC34"/>
      </top>
      <bottom style="thin">
        <color rgb="FF5CAC34"/>
      </bottom>
      <diagonal/>
    </border>
    <border>
      <left style="double">
        <color rgb="FF5CAC34"/>
      </left>
      <right style="double">
        <color rgb="FF5CAC34"/>
      </right>
      <top style="double">
        <color rgb="FF5CAC34"/>
      </top>
      <bottom style="thin">
        <color rgb="FF5CAC34"/>
      </bottom>
      <diagonal/>
    </border>
    <border>
      <left style="double">
        <color rgb="FF5CAC34"/>
      </left>
      <right style="double">
        <color rgb="FF5CAC34"/>
      </right>
      <top/>
      <bottom/>
      <diagonal/>
    </border>
    <border>
      <left style="hair">
        <color rgb="FF5CAC34"/>
      </left>
      <right/>
      <top/>
      <bottom style="hair">
        <color rgb="FF5CAC34"/>
      </bottom>
      <diagonal/>
    </border>
    <border>
      <left style="thin">
        <color theme="0"/>
      </left>
      <right style="thin">
        <color theme="0"/>
      </right>
      <top style="thin">
        <color theme="0"/>
      </top>
      <bottom style="thin">
        <color theme="0"/>
      </bottom>
      <diagonal/>
    </border>
    <border>
      <left style="double">
        <color rgb="FF5CAC34"/>
      </left>
      <right style="thin">
        <color rgb="FF5CAC34"/>
      </right>
      <top style="double">
        <color rgb="FF5CAC34"/>
      </top>
      <bottom style="thin">
        <color rgb="FF5CAC34"/>
      </bottom>
      <diagonal/>
    </border>
    <border>
      <left style="thin">
        <color rgb="FF5CAC34"/>
      </left>
      <right style="double">
        <color rgb="FF5CAC34"/>
      </right>
      <top style="double">
        <color rgb="FF5CAC34"/>
      </top>
      <bottom style="thin">
        <color rgb="FF5CAC34"/>
      </bottom>
      <diagonal/>
    </border>
    <border>
      <left style="double">
        <color rgb="FF5CAC34"/>
      </left>
      <right style="thin">
        <color rgb="FF5CAC34"/>
      </right>
      <top style="thin">
        <color rgb="FF5CAC34"/>
      </top>
      <bottom style="thin">
        <color rgb="FF5CAC34"/>
      </bottom>
      <diagonal/>
    </border>
    <border>
      <left style="thin">
        <color rgb="FF5CAC34"/>
      </left>
      <right style="double">
        <color rgb="FF5CAC34"/>
      </right>
      <top style="thin">
        <color rgb="FF5CAC34"/>
      </top>
      <bottom style="thin">
        <color rgb="FF5CAC34"/>
      </bottom>
      <diagonal/>
    </border>
    <border>
      <left style="thin">
        <color rgb="FF5CAC34"/>
      </left>
      <right style="double">
        <color rgb="FF5CAC34"/>
      </right>
      <top style="thin">
        <color rgb="FF5CAC34"/>
      </top>
      <bottom style="double">
        <color rgb="FF5CAC34"/>
      </bottom>
      <diagonal/>
    </border>
    <border>
      <left/>
      <right/>
      <top/>
      <bottom style="thin">
        <color theme="0"/>
      </bottom>
      <diagonal/>
    </border>
    <border>
      <left style="thin">
        <color theme="0"/>
      </left>
      <right style="thin">
        <color theme="0"/>
      </right>
      <top/>
      <bottom/>
      <diagonal/>
    </border>
    <border>
      <left/>
      <right style="thin">
        <color theme="0"/>
      </right>
      <top style="double">
        <color rgb="FF5CAC34"/>
      </top>
      <bottom/>
      <diagonal/>
    </border>
    <border>
      <left style="thin">
        <color theme="0"/>
      </left>
      <right/>
      <top/>
      <bottom/>
      <diagonal/>
    </border>
    <border>
      <left/>
      <right style="thin">
        <color theme="0"/>
      </right>
      <top/>
      <bottom/>
      <diagonal/>
    </border>
    <border>
      <left/>
      <right style="thin">
        <color theme="0"/>
      </right>
      <top/>
      <bottom style="double">
        <color rgb="FF5CAC34"/>
      </bottom>
      <diagonal/>
    </border>
    <border>
      <left style="double">
        <color rgb="FF5CAC34"/>
      </left>
      <right style="double">
        <color rgb="FF5CAC34"/>
      </right>
      <top style="double">
        <color rgb="FF5CAC34"/>
      </top>
      <bottom/>
      <diagonal/>
    </border>
    <border>
      <left style="double">
        <color rgb="FF5CAC34"/>
      </left>
      <right style="thin">
        <color theme="0"/>
      </right>
      <top style="double">
        <color rgb="FF5CAC34"/>
      </top>
      <bottom/>
      <diagonal/>
    </border>
    <border>
      <left style="double">
        <color rgb="FF5CAC34"/>
      </left>
      <right style="thin">
        <color theme="0"/>
      </right>
      <top/>
      <bottom/>
      <diagonal/>
    </border>
    <border>
      <left style="double">
        <color rgb="FF5CAC34"/>
      </left>
      <right style="thin">
        <color theme="0"/>
      </right>
      <top/>
      <bottom style="double">
        <color rgb="FF5CAC34"/>
      </bottom>
      <diagonal/>
    </border>
    <border>
      <left style="thin">
        <color theme="0"/>
      </left>
      <right style="thin">
        <color theme="0"/>
      </right>
      <top style="double">
        <color rgb="FF5CAC34"/>
      </top>
      <bottom/>
      <diagonal/>
    </border>
    <border>
      <left style="thin">
        <color theme="0"/>
      </left>
      <right style="thin">
        <color theme="0"/>
      </right>
      <top/>
      <bottom style="double">
        <color rgb="FF5CAC34"/>
      </bottom>
      <diagonal/>
    </border>
    <border>
      <left style="double">
        <color theme="0"/>
      </left>
      <right style="double">
        <color rgb="FF5CAC34"/>
      </right>
      <top style="double">
        <color rgb="FF5CAC34"/>
      </top>
      <bottom/>
      <diagonal/>
    </border>
    <border>
      <left style="double">
        <color theme="0"/>
      </left>
      <right style="double">
        <color rgb="FF5CAC34"/>
      </right>
      <top/>
      <bottom style="double">
        <color rgb="FF5CAC34"/>
      </bottom>
      <diagonal/>
    </border>
    <border>
      <left style="double">
        <color rgb="FF5CAC34"/>
      </left>
      <right style="thin">
        <color rgb="FF5CAC34"/>
      </right>
      <top style="hair">
        <color rgb="FF5CAC34"/>
      </top>
      <bottom style="hair">
        <color rgb="FF5CAC34"/>
      </bottom>
      <diagonal/>
    </border>
    <border>
      <left style="thin">
        <color rgb="FF5CAC34"/>
      </left>
      <right/>
      <top style="double">
        <color rgb="FF5CAC34"/>
      </top>
      <bottom style="hair">
        <color rgb="FF5CAC34"/>
      </bottom>
      <diagonal/>
    </border>
    <border>
      <left style="thin">
        <color rgb="FF5CAC34"/>
      </left>
      <right/>
      <top style="hair">
        <color rgb="FF5CAC34"/>
      </top>
      <bottom style="hair">
        <color rgb="FF5CAC34"/>
      </bottom>
      <diagonal/>
    </border>
    <border>
      <left style="thin">
        <color rgb="FF5CAC34"/>
      </left>
      <right style="double">
        <color rgb="FF5CAC34"/>
      </right>
      <top style="double">
        <color rgb="FF5CAC34"/>
      </top>
      <bottom style="hair">
        <color rgb="FF5CAC34"/>
      </bottom>
      <diagonal/>
    </border>
    <border>
      <left style="thin">
        <color rgb="FF5CAC34"/>
      </left>
      <right style="double">
        <color rgb="FF5CAC34"/>
      </right>
      <top style="hair">
        <color rgb="FF5CAC34"/>
      </top>
      <bottom style="hair">
        <color rgb="FF5CAC34"/>
      </bottom>
      <diagonal/>
    </border>
    <border>
      <left/>
      <right/>
      <top style="hair">
        <color rgb="FF5CAC34"/>
      </top>
      <bottom/>
      <diagonal/>
    </border>
    <border>
      <left/>
      <right style="double">
        <color rgb="FF5CAC34"/>
      </right>
      <top style="hair">
        <color rgb="FF5CAC34"/>
      </top>
      <bottom/>
      <diagonal/>
    </border>
    <border>
      <left/>
      <right/>
      <top style="double">
        <color rgb="FF5CAC34"/>
      </top>
      <bottom style="double">
        <color rgb="FF5CAC34"/>
      </bottom>
      <diagonal/>
    </border>
    <border>
      <left/>
      <right style="double">
        <color rgb="FF5CAC34"/>
      </right>
      <top style="double">
        <color rgb="FF5CAC34"/>
      </top>
      <bottom style="double">
        <color rgb="FF5CAC34"/>
      </bottom>
      <diagonal/>
    </border>
    <border>
      <left style="double">
        <color rgb="FF5CAC34"/>
      </left>
      <right/>
      <top style="double">
        <color rgb="FF5CAC34"/>
      </top>
      <bottom style="double">
        <color rgb="FF5CAC34"/>
      </bottom>
      <diagonal/>
    </border>
    <border>
      <left style="double">
        <color rgb="FF5CAC34"/>
      </left>
      <right style="thin">
        <color theme="0"/>
      </right>
      <top style="double">
        <color rgb="FF5CAC34"/>
      </top>
      <bottom style="double">
        <color rgb="FF5CAC34"/>
      </bottom>
      <diagonal/>
    </border>
    <border>
      <left style="thin">
        <color theme="0"/>
      </left>
      <right style="thin">
        <color theme="0"/>
      </right>
      <top style="double">
        <color rgb="FF5CAC34"/>
      </top>
      <bottom style="double">
        <color rgb="FF5CAC34"/>
      </bottom>
      <diagonal/>
    </border>
    <border>
      <left style="thin">
        <color theme="0"/>
      </left>
      <right/>
      <top style="double">
        <color rgb="FF5CAC34"/>
      </top>
      <bottom style="double">
        <color rgb="FF5CAC34"/>
      </bottom>
      <diagonal/>
    </border>
    <border>
      <left/>
      <right style="hair">
        <color rgb="FF5CAC34"/>
      </right>
      <top style="hair">
        <color rgb="FF5CAC34"/>
      </top>
      <bottom/>
      <diagonal/>
    </border>
    <border>
      <left/>
      <right/>
      <top style="thin">
        <color theme="0"/>
      </top>
      <bottom/>
      <diagonal/>
    </border>
    <border>
      <left/>
      <right style="thin">
        <color theme="0"/>
      </right>
      <top style="thin">
        <color theme="0"/>
      </top>
      <bottom/>
      <diagonal/>
    </border>
    <border>
      <left/>
      <right style="thin">
        <color theme="0"/>
      </right>
      <top style="thin">
        <color theme="0"/>
      </top>
      <bottom style="thin">
        <color theme="0"/>
      </bottom>
      <diagonal/>
    </border>
    <border>
      <left style="hair">
        <color rgb="FF5CAC34"/>
      </left>
      <right style="hair">
        <color rgb="FF5CAC34"/>
      </right>
      <top style="double">
        <color rgb="FF5CAC34"/>
      </top>
      <bottom style="hair">
        <color rgb="FF5CAC34"/>
      </bottom>
      <diagonal/>
    </border>
    <border>
      <left/>
      <right style="hair">
        <color rgb="FF5CAC34"/>
      </right>
      <top style="double">
        <color rgb="FF5CAC34"/>
      </top>
      <bottom/>
      <diagonal/>
    </border>
    <border>
      <left style="double">
        <color theme="0"/>
      </left>
      <right style="double">
        <color rgb="FF5CAC34"/>
      </right>
      <top style="double">
        <color rgb="FF5CAC34"/>
      </top>
      <bottom style="double">
        <color rgb="FF5CAC34"/>
      </bottom>
      <diagonal/>
    </border>
    <border>
      <left style="double">
        <color theme="0"/>
      </left>
      <right/>
      <top/>
      <bottom/>
      <diagonal/>
    </border>
    <border>
      <left style="double">
        <color theme="0"/>
      </left>
      <right style="double">
        <color rgb="FF5CAC34"/>
      </right>
      <top/>
      <bottom/>
      <diagonal/>
    </border>
  </borders>
  <cellStyleXfs count="5">
    <xf numFmtId="0" fontId="5" fillId="0" borderId="0"/>
    <xf numFmtId="0" fontId="2" fillId="0" borderId="0"/>
    <xf numFmtId="9" fontId="2" fillId="0" borderId="0"/>
    <xf numFmtId="0" fontId="5" fillId="0" borderId="0"/>
    <xf numFmtId="9" fontId="5" fillId="0" borderId="0"/>
  </cellStyleXfs>
  <cellXfs count="282">
    <xf numFmtId="0" fontId="0" fillId="0" borderId="0" pivotButton="0" quotePrefix="0" xfId="0"/>
    <xf numFmtId="0" fontId="4" fillId="0" borderId="0" pivotButton="0" quotePrefix="0" xfId="0"/>
    <xf numFmtId="0" fontId="0" fillId="2" borderId="0" pivotButton="0" quotePrefix="0" xfId="0"/>
    <xf numFmtId="0" fontId="0" fillId="3" borderId="0" pivotButton="0" quotePrefix="0" xfId="0"/>
    <xf numFmtId="164" fontId="11" fillId="0" borderId="0" applyAlignment="1" pivotButton="0" quotePrefix="0" xfId="4">
      <alignment horizontal="center"/>
    </xf>
    <xf numFmtId="0" fontId="13" fillId="0" borderId="0" pivotButton="0" quotePrefix="0" xfId="0"/>
    <xf numFmtId="0" fontId="13" fillId="0" borderId="0" applyAlignment="1" pivotButton="0" quotePrefix="0" xfId="0">
      <alignment wrapText="1"/>
    </xf>
    <xf numFmtId="0" fontId="0" fillId="0" borderId="0" applyAlignment="1" pivotButton="0" quotePrefix="0" xfId="0">
      <alignment wrapText="1"/>
    </xf>
    <xf numFmtId="0" fontId="0" fillId="0" borderId="0" applyAlignment="1" pivotButton="0" quotePrefix="0" xfId="0">
      <alignment horizontal="left"/>
    </xf>
    <xf numFmtId="0" fontId="2" fillId="3" borderId="23" applyAlignment="1" applyProtection="1" pivotButton="0" quotePrefix="0" xfId="0">
      <alignment horizontal="center"/>
      <protection locked="0" hidden="0"/>
    </xf>
    <xf numFmtId="0" fontId="2" fillId="3" borderId="16" applyAlignment="1" applyProtection="1" pivotButton="0" quotePrefix="0" xfId="0">
      <alignment horizontal="center" wrapText="1"/>
      <protection locked="0" hidden="0"/>
    </xf>
    <xf numFmtId="0" fontId="2" fillId="3" borderId="17" applyAlignment="1" applyProtection="1" pivotButton="0" quotePrefix="0" xfId="0">
      <alignment horizontal="center"/>
      <protection locked="0" hidden="0"/>
    </xf>
    <xf numFmtId="0" fontId="2" fillId="3" borderId="19" applyAlignment="1" applyProtection="1" pivotButton="0" quotePrefix="0" xfId="0">
      <alignment horizontal="center" wrapText="1"/>
      <protection locked="0" hidden="0"/>
    </xf>
    <xf numFmtId="0" fontId="2" fillId="3" borderId="20" applyAlignment="1" applyProtection="1" pivotButton="0" quotePrefix="0" xfId="0">
      <alignment horizontal="center"/>
      <protection locked="0" hidden="0"/>
    </xf>
    <xf numFmtId="0" fontId="2" fillId="3" borderId="14" applyAlignment="1" applyProtection="1" pivotButton="0" quotePrefix="0" xfId="0">
      <alignment horizontal="center" wrapText="1"/>
      <protection locked="0" hidden="0"/>
    </xf>
    <xf numFmtId="0" fontId="2" fillId="3" borderId="15" applyAlignment="1" applyProtection="1" pivotButton="0" quotePrefix="0" xfId="0">
      <alignment horizontal="center" wrapText="1"/>
      <protection locked="0" hidden="0"/>
    </xf>
    <xf numFmtId="0" fontId="2" fillId="3" borderId="18" applyAlignment="1" applyProtection="1" pivotButton="0" quotePrefix="0" xfId="0">
      <alignment horizontal="center" wrapText="1"/>
      <protection locked="0" hidden="0"/>
    </xf>
    <xf numFmtId="0" fontId="2" fillId="3" borderId="21" applyAlignment="1" applyProtection="1" pivotButton="0" quotePrefix="0" xfId="0">
      <alignment horizontal="center" wrapText="1"/>
      <protection locked="0" hidden="0"/>
    </xf>
    <xf numFmtId="0" fontId="0" fillId="0" borderId="0" applyAlignment="1" pivotButton="0" quotePrefix="0" xfId="0">
      <alignment horizontal="center" wrapText="1"/>
    </xf>
    <xf numFmtId="0" fontId="3" fillId="0" borderId="0" applyAlignment="1" pivotButton="0" quotePrefix="0" xfId="0">
      <alignment horizontal="center"/>
    </xf>
    <xf numFmtId="0" fontId="20" fillId="0" borderId="0" pivotButton="0" quotePrefix="0" xfId="0"/>
    <xf numFmtId="0" fontId="27" fillId="0" borderId="0" pivotButton="0" quotePrefix="0" xfId="0"/>
    <xf numFmtId="0" fontId="0" fillId="0" borderId="0" applyAlignment="1" pivotButton="0" quotePrefix="0" xfId="0">
      <alignment horizontal="center"/>
    </xf>
    <xf numFmtId="0" fontId="28" fillId="0" borderId="0" applyAlignment="1" pivotButton="0" quotePrefix="0" xfId="0">
      <alignment horizontal="right" indent="1"/>
    </xf>
    <xf numFmtId="0" fontId="27" fillId="0" borderId="0" applyAlignment="1" pivotButton="0" quotePrefix="0" xfId="0">
      <alignment horizontal="center"/>
    </xf>
    <xf numFmtId="0" fontId="27" fillId="0" borderId="0" applyAlignment="1" pivotButton="0" quotePrefix="0" xfId="0">
      <alignment horizontal="right" indent="1"/>
    </xf>
    <xf numFmtId="0" fontId="28" fillId="0" borderId="0" applyAlignment="1" pivotButton="0" quotePrefix="0" xfId="0">
      <alignment horizontal="right" vertical="center" indent="1"/>
    </xf>
    <xf numFmtId="0" fontId="2" fillId="0" borderId="0" applyAlignment="1" pivotButton="0" quotePrefix="0" xfId="0">
      <alignment horizontal="center"/>
    </xf>
    <xf numFmtId="0" fontId="10" fillId="0" borderId="0" pivotButton="0" quotePrefix="0" xfId="0"/>
    <xf numFmtId="0" fontId="9" fillId="0" borderId="0" pivotButton="0" quotePrefix="0" xfId="0"/>
    <xf numFmtId="0" fontId="21" fillId="0" borderId="0" pivotButton="0" quotePrefix="0" xfId="0"/>
    <xf numFmtId="0" fontId="11" fillId="0" borderId="0" pivotButton="0" quotePrefix="0" xfId="0"/>
    <xf numFmtId="0" fontId="2" fillId="0" borderId="0" applyAlignment="1" pivotButton="0" quotePrefix="0" xfId="0">
      <alignment horizontal="right"/>
    </xf>
    <xf numFmtId="0" fontId="11" fillId="0" borderId="0" applyAlignment="1" pivotButton="0" quotePrefix="0" xfId="0">
      <alignment horizontal="right"/>
    </xf>
    <xf numFmtId="1" fontId="26" fillId="0" borderId="0" applyAlignment="1" pivotButton="0" quotePrefix="0" xfId="0">
      <alignment horizontal="center"/>
    </xf>
    <xf numFmtId="0" fontId="26" fillId="0" borderId="0" applyAlignment="1" pivotButton="0" quotePrefix="0" xfId="0">
      <alignment horizontal="center"/>
    </xf>
    <xf numFmtId="0" fontId="12" fillId="0" borderId="0" applyAlignment="1" pivotButton="0" quotePrefix="0" xfId="0">
      <alignment horizontal="right"/>
    </xf>
    <xf numFmtId="0" fontId="15" fillId="0" borderId="0" pivotButton="0" quotePrefix="0" xfId="0"/>
    <xf numFmtId="0" fontId="9" fillId="0" borderId="0" applyAlignment="1" pivotButton="0" quotePrefix="0" xfId="0">
      <alignment horizontal="center"/>
    </xf>
    <xf numFmtId="0" fontId="7" fillId="0" borderId="6" applyAlignment="1" pivotButton="0" quotePrefix="0" xfId="0">
      <alignment horizontal="center"/>
    </xf>
    <xf numFmtId="0" fontId="7" fillId="0" borderId="0" applyAlignment="1" pivotButton="0" quotePrefix="0" xfId="0">
      <alignment horizontal="center"/>
    </xf>
    <xf numFmtId="0" fontId="2" fillId="0" borderId="0" pivotButton="0" quotePrefix="0" xfId="0"/>
    <xf numFmtId="0" fontId="2" fillId="3" borderId="23" applyAlignment="1" pivotButton="0" quotePrefix="0" xfId="0">
      <alignment horizontal="center"/>
    </xf>
    <xf numFmtId="0" fontId="2" fillId="4" borderId="14" applyAlignment="1" pivotButton="0" quotePrefix="0" xfId="0">
      <alignment horizontal="center"/>
    </xf>
    <xf numFmtId="0" fontId="2" fillId="4" borderId="15" applyAlignment="1" pivotButton="0" quotePrefix="0" xfId="0">
      <alignment horizontal="center"/>
    </xf>
    <xf numFmtId="0" fontId="2" fillId="3" borderId="16" applyAlignment="1" pivotButton="0" quotePrefix="0" xfId="0">
      <alignment horizontal="center" wrapText="1"/>
    </xf>
    <xf numFmtId="0" fontId="2" fillId="3" borderId="17" applyAlignment="1" pivotButton="0" quotePrefix="0" xfId="0">
      <alignment horizontal="center"/>
    </xf>
    <xf numFmtId="0" fontId="2" fillId="4" borderId="16" applyAlignment="1" pivotButton="0" quotePrefix="0" xfId="0">
      <alignment horizontal="center"/>
    </xf>
    <xf numFmtId="0" fontId="2" fillId="4" borderId="18" applyAlignment="1" pivotButton="0" quotePrefix="0" xfId="0">
      <alignment horizontal="center"/>
    </xf>
    <xf numFmtId="0" fontId="2" fillId="3" borderId="19" applyAlignment="1" pivotButton="0" quotePrefix="0" xfId="0">
      <alignment horizontal="center" wrapText="1"/>
    </xf>
    <xf numFmtId="0" fontId="2" fillId="3" borderId="20" applyAlignment="1" pivotButton="0" quotePrefix="0" xfId="0">
      <alignment horizontal="center"/>
    </xf>
    <xf numFmtId="0" fontId="2" fillId="4" borderId="19" applyAlignment="1" pivotButton="0" quotePrefix="0" xfId="0">
      <alignment horizontal="center"/>
    </xf>
    <xf numFmtId="0" fontId="2" fillId="4" borderId="21" applyAlignment="1" pivotButton="0" quotePrefix="0" xfId="0">
      <alignment horizontal="center"/>
    </xf>
    <xf numFmtId="0" fontId="7" fillId="4" borderId="6" applyAlignment="1" pivotButton="0" quotePrefix="0" xfId="0">
      <alignment horizontal="center"/>
    </xf>
    <xf numFmtId="0" fontId="7" fillId="4" borderId="0" applyAlignment="1" pivotButton="0" quotePrefix="0" xfId="0">
      <alignment horizontal="center"/>
    </xf>
    <xf numFmtId="0" fontId="0" fillId="4" borderId="0" pivotButton="0" quotePrefix="0" xfId="0"/>
    <xf numFmtId="0" fontId="2" fillId="4" borderId="0" pivotButton="0" quotePrefix="0" xfId="0"/>
    <xf numFmtId="0" fontId="25" fillId="0" borderId="0" pivotButton="0" quotePrefix="0" xfId="0"/>
    <xf numFmtId="0" fontId="30" fillId="0" borderId="0" applyAlignment="1" pivotButton="0" quotePrefix="0" xfId="0">
      <alignment horizontal="center" wrapText="1"/>
    </xf>
    <xf numFmtId="0" fontId="0" fillId="0" borderId="0" applyAlignment="1" pivotButton="0" quotePrefix="0" xfId="0">
      <alignment horizontal="right"/>
    </xf>
    <xf numFmtId="0" fontId="16" fillId="0" borderId="0" pivotButton="0" quotePrefix="0" xfId="0"/>
    <xf numFmtId="0" fontId="27" fillId="3" borderId="1" applyProtection="1" pivotButton="0" quotePrefix="0" xfId="0">
      <protection locked="0" hidden="0"/>
    </xf>
    <xf numFmtId="0" fontId="27" fillId="3" borderId="2" applyProtection="1" pivotButton="0" quotePrefix="0" xfId="0">
      <protection locked="0" hidden="0"/>
    </xf>
    <xf numFmtId="0" fontId="27" fillId="0" borderId="0" applyAlignment="1" applyProtection="1" pivotButton="0" quotePrefix="0" xfId="0">
      <alignment horizontal="center"/>
      <protection locked="0" hidden="0"/>
    </xf>
    <xf numFmtId="1" fontId="0" fillId="0" borderId="0" applyAlignment="1" pivotButton="0" quotePrefix="0" xfId="0">
      <alignment horizontal="right"/>
    </xf>
    <xf numFmtId="0" fontId="31" fillId="0" borderId="0" pivotButton="0" quotePrefix="0" xfId="0"/>
    <xf numFmtId="0" fontId="32" fillId="0" borderId="0" pivotButton="0" quotePrefix="0" xfId="0"/>
    <xf numFmtId="0" fontId="13" fillId="0" borderId="0" applyAlignment="1" pivotButton="0" quotePrefix="0" xfId="0">
      <alignment horizontal="left"/>
    </xf>
    <xf numFmtId="0" fontId="17" fillId="0" borderId="0" applyAlignment="1" pivotButton="0" quotePrefix="0" xfId="0">
      <alignment horizontal="left"/>
    </xf>
    <xf numFmtId="164" fontId="27" fillId="3" borderId="38" applyAlignment="1" applyProtection="1" pivotButton="0" quotePrefix="0" xfId="4">
      <alignment horizontal="left"/>
      <protection locked="0" hidden="0"/>
    </xf>
    <xf numFmtId="1" fontId="11" fillId="0" borderId="32" applyAlignment="1" pivotButton="0" quotePrefix="0" xfId="0">
      <alignment horizontal="center"/>
    </xf>
    <xf numFmtId="1" fontId="11" fillId="0" borderId="33" applyAlignment="1" pivotButton="0" quotePrefix="0" xfId="0">
      <alignment horizontal="center"/>
    </xf>
    <xf numFmtId="1" fontId="11" fillId="0" borderId="34" applyAlignment="1" pivotButton="0" quotePrefix="0" xfId="0">
      <alignment horizontal="center"/>
    </xf>
    <xf numFmtId="0" fontId="33" fillId="0" borderId="0" applyAlignment="1" pivotButton="0" quotePrefix="0" xfId="0">
      <alignment horizontal="right"/>
    </xf>
    <xf numFmtId="1" fontId="34" fillId="0" borderId="0" applyAlignment="1" pivotButton="0" quotePrefix="0" xfId="0">
      <alignment horizontal="center"/>
    </xf>
    <xf numFmtId="0" fontId="35" fillId="0" borderId="0" applyAlignment="1" pivotButton="0" quotePrefix="0" xfId="0">
      <alignment vertical="center"/>
    </xf>
    <xf numFmtId="0" fontId="2" fillId="3" borderId="30" applyAlignment="1" pivotButton="0" quotePrefix="0" xfId="0">
      <alignment horizontal="center"/>
    </xf>
    <xf numFmtId="0" fontId="2" fillId="3" borderId="26" applyAlignment="1" pivotButton="0" quotePrefix="0" xfId="0">
      <alignment horizontal="center"/>
    </xf>
    <xf numFmtId="0" fontId="2" fillId="3" borderId="30" applyAlignment="1" applyProtection="1" pivotButton="0" quotePrefix="0" xfId="0">
      <alignment horizontal="center"/>
      <protection locked="0" hidden="0"/>
    </xf>
    <xf numFmtId="0" fontId="2" fillId="3" borderId="26" applyAlignment="1" applyProtection="1" pivotButton="0" quotePrefix="0" xfId="0">
      <alignment horizontal="center"/>
      <protection locked="0" hidden="0"/>
    </xf>
    <xf numFmtId="1" fontId="26" fillId="0" borderId="40" applyAlignment="1" pivotButton="0" quotePrefix="0" xfId="0">
      <alignment horizontal="center"/>
    </xf>
    <xf numFmtId="1" fontId="26" fillId="0" borderId="34" applyAlignment="1" pivotButton="0" quotePrefix="0" xfId="0">
      <alignment horizontal="center"/>
    </xf>
    <xf numFmtId="1" fontId="26" fillId="0" borderId="41" applyAlignment="1" pivotButton="0" quotePrefix="0" xfId="0">
      <alignment horizontal="center"/>
    </xf>
    <xf numFmtId="1" fontId="26" fillId="0" borderId="42" applyAlignment="1" pivotButton="0" quotePrefix="0" xfId="0">
      <alignment horizontal="center"/>
    </xf>
    <xf numFmtId="1" fontId="26" fillId="0" borderId="39" applyAlignment="1" pivotButton="0" quotePrefix="0" xfId="0">
      <alignment horizontal="center"/>
    </xf>
    <xf numFmtId="0" fontId="22" fillId="2" borderId="10" applyAlignment="1" pivotButton="0" quotePrefix="0" xfId="0">
      <alignment horizontal="center" vertical="center"/>
    </xf>
    <xf numFmtId="0" fontId="22" fillId="2" borderId="34" applyAlignment="1" pivotButton="0" quotePrefix="0" xfId="0">
      <alignment horizontal="center" vertical="center"/>
    </xf>
    <xf numFmtId="0" fontId="8" fillId="2" borderId="0" applyAlignment="1" pivotButton="0" quotePrefix="0" xfId="0">
      <alignment horizontal="center" vertical="center"/>
    </xf>
    <xf numFmtId="0" fontId="8" fillId="2" borderId="7" applyAlignment="1" pivotButton="0" quotePrefix="0" xfId="0">
      <alignment horizontal="center" vertical="center"/>
    </xf>
    <xf numFmtId="0" fontId="2" fillId="3" borderId="44" applyAlignment="1" applyProtection="1" pivotButton="0" quotePrefix="0" xfId="0">
      <alignment horizontal="center"/>
      <protection locked="0" hidden="0"/>
    </xf>
    <xf numFmtId="0" fontId="2" fillId="3" borderId="44" applyAlignment="1" pivotButton="0" quotePrefix="0" xfId="0">
      <alignment horizontal="center"/>
    </xf>
    <xf numFmtId="0" fontId="2" fillId="4" borderId="37" applyAlignment="1" pivotButton="0" quotePrefix="0" xfId="0">
      <alignment horizontal="center"/>
    </xf>
    <xf numFmtId="0" fontId="2" fillId="4" borderId="35" applyAlignment="1" pivotButton="0" quotePrefix="0" xfId="0">
      <alignment horizontal="center"/>
    </xf>
    <xf numFmtId="0" fontId="2" fillId="4" borderId="36" applyAlignment="1" pivotButton="0" quotePrefix="0" xfId="0">
      <alignment horizontal="center"/>
    </xf>
    <xf numFmtId="0" fontId="6" fillId="2" borderId="0" applyAlignment="1" pivotButton="0" quotePrefix="0" xfId="0">
      <alignment horizontal="center" vertical="center"/>
    </xf>
    <xf numFmtId="0" fontId="6" fillId="2" borderId="7" applyAlignment="1" pivotButton="0" quotePrefix="0" xfId="0">
      <alignment horizontal="center" vertical="center"/>
    </xf>
    <xf numFmtId="0" fontId="2" fillId="3" borderId="14" applyAlignment="1" pivotButton="0" quotePrefix="0" xfId="0">
      <alignment horizontal="center" wrapText="1"/>
    </xf>
    <xf numFmtId="0" fontId="2" fillId="4" borderId="46" applyAlignment="1" pivotButton="0" quotePrefix="0" xfId="0">
      <alignment horizontal="center"/>
    </xf>
    <xf numFmtId="0" fontId="2" fillId="4" borderId="47" applyAlignment="1" pivotButton="0" quotePrefix="0" xfId="0">
      <alignment horizontal="center"/>
    </xf>
    <xf numFmtId="0" fontId="2" fillId="4" borderId="48" applyAlignment="1" pivotButton="0" quotePrefix="0" xfId="0">
      <alignment horizontal="center"/>
    </xf>
    <xf numFmtId="0" fontId="2" fillId="4" borderId="49" applyAlignment="1" pivotButton="0" quotePrefix="0" xfId="0">
      <alignment horizontal="center"/>
    </xf>
    <xf numFmtId="0" fontId="2" fillId="4" borderId="13" applyAlignment="1" pivotButton="0" quotePrefix="0" xfId="0">
      <alignment horizontal="center"/>
    </xf>
    <xf numFmtId="0" fontId="2" fillId="4" borderId="50" applyAlignment="1" pivotButton="0" quotePrefix="0" xfId="0">
      <alignment horizontal="center"/>
    </xf>
    <xf numFmtId="0" fontId="22" fillId="2" borderId="43" applyAlignment="1" pivotButton="0" quotePrefix="0" xfId="0">
      <alignment horizontal="center" vertical="center"/>
    </xf>
    <xf numFmtId="0" fontId="36" fillId="0" borderId="0" applyAlignment="1" pivotButton="0" quotePrefix="0" xfId="0">
      <alignment horizontal="justify" vertical="center"/>
    </xf>
    <xf numFmtId="0" fontId="0" fillId="0" borderId="0" applyAlignment="1" pivotButton="0" quotePrefix="0" xfId="0">
      <alignment horizontal="left" wrapText="1"/>
    </xf>
    <xf numFmtId="0" fontId="40" fillId="0" borderId="0" applyAlignment="1" pivotButton="0" quotePrefix="0" xfId="0">
      <alignment horizontal="left" vertical="center" indent="1"/>
    </xf>
    <xf numFmtId="0" fontId="36" fillId="0" borderId="0" applyAlignment="1" pivotButton="0" quotePrefix="0" xfId="0">
      <alignment horizontal="left" wrapText="1"/>
    </xf>
    <xf numFmtId="0" fontId="39" fillId="0" borderId="0" pivotButton="0" quotePrefix="0" xfId="0"/>
    <xf numFmtId="0" fontId="0" fillId="0" borderId="0" applyAlignment="1" pivotButton="0" quotePrefix="0" xfId="0">
      <alignment horizontal="right" indent="1"/>
    </xf>
    <xf numFmtId="0" fontId="41" fillId="2" borderId="45" applyAlignment="1" pivotButton="0" quotePrefix="0" xfId="0">
      <alignment horizontal="center"/>
    </xf>
    <xf numFmtId="0" fontId="22" fillId="2" borderId="45" applyAlignment="1" pivotButton="0" quotePrefix="0" xfId="0">
      <alignment horizontal="center"/>
    </xf>
    <xf numFmtId="0" fontId="0" fillId="0" borderId="6" pivotButton="0" quotePrefix="0" xfId="0"/>
    <xf numFmtId="165" fontId="11" fillId="0" borderId="32" applyAlignment="1" pivotButton="0" quotePrefix="0" xfId="0">
      <alignment horizontal="center"/>
    </xf>
    <xf numFmtId="165" fontId="11" fillId="0" borderId="33" applyAlignment="1" pivotButton="0" quotePrefix="0" xfId="0">
      <alignment horizontal="center"/>
    </xf>
    <xf numFmtId="0" fontId="8" fillId="2" borderId="64" applyAlignment="1" pivotButton="0" quotePrefix="0" xfId="0">
      <alignment horizontal="center" vertical="center"/>
    </xf>
    <xf numFmtId="1" fontId="36" fillId="0" borderId="0" pivotButton="0" quotePrefix="0" xfId="0"/>
    <xf numFmtId="1" fontId="36" fillId="0" borderId="0" applyAlignment="1" pivotButton="0" quotePrefix="0" xfId="0">
      <alignment horizontal="right"/>
    </xf>
    <xf numFmtId="0" fontId="36" fillId="0" borderId="0" pivotButton="0" quotePrefix="0" xfId="0"/>
    <xf numFmtId="0" fontId="6" fillId="2" borderId="61" applyAlignment="1" pivotButton="0" quotePrefix="0" xfId="0">
      <alignment horizontal="center" vertical="center"/>
    </xf>
    <xf numFmtId="0" fontId="6" fillId="2" borderId="52" applyAlignment="1" pivotButton="0" quotePrefix="0" xfId="0">
      <alignment horizontal="center" vertical="center"/>
    </xf>
    <xf numFmtId="0" fontId="6" fillId="2" borderId="62" applyAlignment="1" pivotButton="0" quotePrefix="0" xfId="0">
      <alignment horizontal="center" vertical="center"/>
    </xf>
    <xf numFmtId="0" fontId="6" fillId="2" borderId="9" applyAlignment="1" pivotButton="0" quotePrefix="0" xfId="0">
      <alignment horizontal="center" vertical="center"/>
    </xf>
    <xf numFmtId="0" fontId="6" fillId="2" borderId="7" applyAlignment="1" pivotButton="0" quotePrefix="0" xfId="0">
      <alignment horizontal="center" vertical="center"/>
    </xf>
    <xf numFmtId="0" fontId="6" fillId="2" borderId="12" applyAlignment="1" pivotButton="0" quotePrefix="0" xfId="0">
      <alignment horizontal="center" vertical="center"/>
    </xf>
    <xf numFmtId="0" fontId="6" fillId="2" borderId="6" applyAlignment="1" pivotButton="0" quotePrefix="0" xfId="0">
      <alignment horizontal="center" vertical="center" wrapText="1"/>
    </xf>
    <xf numFmtId="0" fontId="0" fillId="0" borderId="6" applyAlignment="1" pivotButton="0" quotePrefix="0" xfId="0">
      <alignment horizontal="center" vertical="center" wrapText="1"/>
    </xf>
    <xf numFmtId="0" fontId="6" fillId="2" borderId="0" applyAlignment="1" pivotButton="0" quotePrefix="0" xfId="0">
      <alignment horizontal="center" vertical="center" wrapText="1"/>
    </xf>
    <xf numFmtId="0" fontId="0" fillId="0" borderId="0" applyAlignment="1" pivotButton="0" quotePrefix="0" xfId="0">
      <alignment horizontal="center" vertical="center" wrapText="1"/>
    </xf>
    <xf numFmtId="0" fontId="2" fillId="0" borderId="0" applyAlignment="1" pivotButton="0" quotePrefix="0" xfId="0">
      <alignment horizontal="center" wrapText="1"/>
    </xf>
    <xf numFmtId="0" fontId="0" fillId="0" borderId="0" pivotButton="0" quotePrefix="0" xfId="0"/>
    <xf numFmtId="0" fontId="6" fillId="2" borderId="45" applyAlignment="1" pivotButton="0" quotePrefix="0" xfId="0">
      <alignment horizontal="center"/>
    </xf>
    <xf numFmtId="0" fontId="0" fillId="0" borderId="57" applyAlignment="1" pivotButton="0" quotePrefix="0" xfId="0">
      <alignment horizontal="center" vertical="center"/>
    </xf>
    <xf numFmtId="0" fontId="0" fillId="0" borderId="7" applyAlignment="1" pivotButton="0" quotePrefix="0" xfId="0">
      <alignment horizontal="center" vertical="center"/>
    </xf>
    <xf numFmtId="0" fontId="0" fillId="0" borderId="43" applyAlignment="1" pivotButton="0" quotePrefix="0" xfId="0">
      <alignment horizontal="center" vertical="center"/>
    </xf>
    <xf numFmtId="0" fontId="0" fillId="0" borderId="12" applyAlignment="1" pivotButton="0" quotePrefix="0" xfId="0">
      <alignment horizontal="center" vertical="center"/>
    </xf>
    <xf numFmtId="0" fontId="0" fillId="0" borderId="34" applyAlignment="1" pivotButton="0" quotePrefix="0" xfId="0">
      <alignment horizontal="center" vertical="center"/>
    </xf>
    <xf numFmtId="0" fontId="6" fillId="2" borderId="25" applyAlignment="1" pivotButton="0" quotePrefix="0" xfId="0">
      <alignment horizontal="center" vertical="center"/>
    </xf>
    <xf numFmtId="0" fontId="6" fillId="2" borderId="24" applyAlignment="1" pivotButton="0" quotePrefix="0" xfId="0">
      <alignment horizontal="center" vertical="center"/>
    </xf>
    <xf numFmtId="0" fontId="6" fillId="2" borderId="54" applyAlignment="1" pivotButton="0" quotePrefix="0" xfId="0">
      <alignment horizontal="center" vertical="center"/>
    </xf>
    <xf numFmtId="0" fontId="6" fillId="2" borderId="0" applyAlignment="1" pivotButton="0" quotePrefix="0" xfId="0">
      <alignment horizontal="center" vertical="center"/>
    </xf>
    <xf numFmtId="0" fontId="6" fillId="2" borderId="22" applyAlignment="1" pivotButton="0" quotePrefix="0" xfId="0">
      <alignment horizontal="center" vertical="center"/>
    </xf>
    <xf numFmtId="0" fontId="6" fillId="2" borderId="11" applyAlignment="1" pivotButton="0" quotePrefix="0" xfId="0">
      <alignment horizontal="center" vertical="center"/>
    </xf>
    <xf numFmtId="0" fontId="2" fillId="3" borderId="30" applyAlignment="1" applyProtection="1" pivotButton="0" quotePrefix="0" xfId="0">
      <alignment horizontal="center"/>
      <protection locked="0" hidden="0"/>
    </xf>
    <xf numFmtId="0" fontId="0" fillId="0" borderId="5" applyAlignment="1" applyProtection="1" pivotButton="0" quotePrefix="0" xfId="0">
      <alignment horizontal="center"/>
      <protection locked="0" hidden="0"/>
    </xf>
    <xf numFmtId="0" fontId="0" fillId="0" borderId="31" applyAlignment="1" applyProtection="1" pivotButton="0" quotePrefix="0" xfId="0">
      <alignment horizontal="center"/>
      <protection locked="0" hidden="0"/>
    </xf>
    <xf numFmtId="0" fontId="8" fillId="2" borderId="22" applyAlignment="1" pivotButton="0" quotePrefix="0" xfId="0">
      <alignment horizontal="center" vertical="center"/>
    </xf>
    <xf numFmtId="0" fontId="6" fillId="2" borderId="63" applyAlignment="1" pivotButton="0" quotePrefix="0" xfId="0">
      <alignment horizontal="center" vertical="center"/>
    </xf>
    <xf numFmtId="0" fontId="8" fillId="2" borderId="64" applyAlignment="1" pivotButton="0" quotePrefix="0" xfId="0">
      <alignment horizontal="center" vertical="center"/>
    </xf>
    <xf numFmtId="0" fontId="2" fillId="3" borderId="30" applyAlignment="1" applyProtection="1" pivotButton="0" quotePrefix="0" xfId="0">
      <alignment horizontal="center" wrapText="1"/>
      <protection locked="0" hidden="0"/>
    </xf>
    <xf numFmtId="0" fontId="0" fillId="0" borderId="36" applyAlignment="1" applyProtection="1" pivotButton="0" quotePrefix="0" xfId="0">
      <alignment horizontal="center" wrapText="1"/>
      <protection locked="0" hidden="0"/>
    </xf>
    <xf numFmtId="0" fontId="37" fillId="0" borderId="0" applyAlignment="1" pivotButton="0" quotePrefix="0" xfId="0">
      <alignment horizontal="center" wrapText="1"/>
    </xf>
    <xf numFmtId="0" fontId="38" fillId="0" borderId="0" pivotButton="0" quotePrefix="0" xfId="0"/>
    <xf numFmtId="0" fontId="8" fillId="2" borderId="11" applyAlignment="1" pivotButton="0" quotePrefix="0" xfId="0">
      <alignment horizontal="center" vertical="center"/>
    </xf>
    <xf numFmtId="0" fontId="8" fillId="2" borderId="12" applyAlignment="1" pivotButton="0" quotePrefix="0" xfId="0">
      <alignment horizontal="center" vertical="center"/>
    </xf>
    <xf numFmtId="0" fontId="24" fillId="2" borderId="8" applyAlignment="1" pivotButton="0" quotePrefix="0" xfId="0">
      <alignment horizontal="center" vertical="center"/>
    </xf>
    <xf numFmtId="0" fontId="24" fillId="2" borderId="24" applyAlignment="1" pivotButton="0" quotePrefix="0" xfId="0">
      <alignment horizontal="center" vertical="center"/>
    </xf>
    <xf numFmtId="0" fontId="21" fillId="0" borderId="8" applyAlignment="1" pivotButton="0" quotePrefix="0" xfId="0">
      <alignment horizontal="center"/>
    </xf>
    <xf numFmtId="0" fontId="21" fillId="0" borderId="24" applyAlignment="1" pivotButton="0" quotePrefix="0" xfId="0">
      <alignment horizontal="center"/>
    </xf>
    <xf numFmtId="0" fontId="21" fillId="0" borderId="6" applyAlignment="1" pivotButton="0" quotePrefix="0" xfId="0">
      <alignment horizontal="center"/>
    </xf>
    <xf numFmtId="0" fontId="21" fillId="0" borderId="0" applyAlignment="1" pivotButton="0" quotePrefix="0" xfId="0">
      <alignment horizontal="center"/>
    </xf>
    <xf numFmtId="0" fontId="21" fillId="0" borderId="10" applyAlignment="1" pivotButton="0" quotePrefix="0" xfId="0">
      <alignment horizontal="center"/>
    </xf>
    <xf numFmtId="0" fontId="21" fillId="0" borderId="11" applyAlignment="1" pivotButton="0" quotePrefix="0" xfId="0">
      <alignment horizontal="center"/>
    </xf>
    <xf numFmtId="0" fontId="0" fillId="5" borderId="0" applyAlignment="1" applyProtection="1" pivotButton="0" quotePrefix="0" xfId="0">
      <alignment horizontal="left" vertical="top" wrapText="1"/>
      <protection locked="0" hidden="0"/>
    </xf>
    <xf numFmtId="0" fontId="2" fillId="3" borderId="26" applyAlignment="1" applyProtection="1" pivotButton="0" quotePrefix="0" xfId="0">
      <alignment horizontal="center" wrapText="1"/>
      <protection locked="0" hidden="0"/>
    </xf>
    <xf numFmtId="0" fontId="2" fillId="3" borderId="35" applyAlignment="1" applyProtection="1" pivotButton="0" quotePrefix="0" xfId="0">
      <alignment horizontal="center" wrapText="1"/>
      <protection locked="0" hidden="0"/>
    </xf>
    <xf numFmtId="0" fontId="2" fillId="3" borderId="26" applyAlignment="1" pivotButton="0" quotePrefix="0" xfId="0">
      <alignment horizontal="center"/>
    </xf>
    <xf numFmtId="0" fontId="0" fillId="0" borderId="4" applyAlignment="1" pivotButton="0" quotePrefix="0" xfId="0">
      <alignment horizontal="center"/>
    </xf>
    <xf numFmtId="0" fontId="0" fillId="0" borderId="27" applyAlignment="1" pivotButton="0" quotePrefix="0" xfId="0">
      <alignment horizontal="center"/>
    </xf>
    <xf numFmtId="0" fontId="0" fillId="0" borderId="53" applyAlignment="1" pivotButton="0" quotePrefix="0" xfId="0">
      <alignment horizontal="center" vertical="center"/>
    </xf>
    <xf numFmtId="0" fontId="0" fillId="0" borderId="54" applyAlignment="1" pivotButton="0" quotePrefix="0" xfId="0">
      <alignment horizontal="center" vertical="center"/>
    </xf>
    <xf numFmtId="0" fontId="0" fillId="0" borderId="55" applyAlignment="1" pivotButton="0" quotePrefix="0" xfId="0">
      <alignment horizontal="center" vertical="center"/>
    </xf>
    <xf numFmtId="0" fontId="0" fillId="0" borderId="22" applyAlignment="1" pivotButton="0" quotePrefix="0" xfId="0">
      <alignment horizontal="center" vertical="center"/>
    </xf>
    <xf numFmtId="0" fontId="0" fillId="0" borderId="56" applyAlignment="1" pivotButton="0" quotePrefix="0" xfId="0">
      <alignment horizontal="center" vertical="center"/>
    </xf>
    <xf numFmtId="0" fontId="2" fillId="3" borderId="28" applyAlignment="1" applyProtection="1" pivotButton="0" quotePrefix="0" xfId="0">
      <alignment horizontal="center" wrapText="1"/>
      <protection locked="0" hidden="0"/>
    </xf>
    <xf numFmtId="0" fontId="0" fillId="0" borderId="37" applyAlignment="1" applyProtection="1" pivotButton="0" quotePrefix="0" xfId="0">
      <alignment horizontal="center" wrapText="1"/>
      <protection locked="0" hidden="0"/>
    </xf>
    <xf numFmtId="0" fontId="0" fillId="0" borderId="35" applyAlignment="1" applyProtection="1" pivotButton="0" quotePrefix="0" xfId="0">
      <alignment horizontal="center" wrapText="1"/>
      <protection locked="0" hidden="0"/>
    </xf>
    <xf numFmtId="0" fontId="7" fillId="2" borderId="6" applyAlignment="1" pivotButton="0" quotePrefix="0" xfId="0">
      <alignment horizontal="center"/>
    </xf>
    <xf numFmtId="0" fontId="7" fillId="2" borderId="0" applyAlignment="1" pivotButton="0" quotePrefix="0" xfId="0">
      <alignment horizontal="center"/>
    </xf>
    <xf numFmtId="0" fontId="6" fillId="2" borderId="8" applyAlignment="1" pivotButton="0" quotePrefix="0" xfId="0">
      <alignment horizontal="center" vertical="center"/>
    </xf>
    <xf numFmtId="0" fontId="6" fillId="2" borderId="6" applyAlignment="1" pivotButton="0" quotePrefix="0" xfId="0">
      <alignment horizontal="center" vertical="center"/>
    </xf>
    <xf numFmtId="0" fontId="0" fillId="0" borderId="6" applyAlignment="1" pivotButton="0" quotePrefix="0" xfId="0">
      <alignment horizontal="center" vertical="center"/>
    </xf>
    <xf numFmtId="0" fontId="6" fillId="2" borderId="51" applyAlignment="1" pivotButton="0" quotePrefix="0" xfId="0">
      <alignment horizontal="center" vertical="center" wrapText="1"/>
    </xf>
    <xf numFmtId="0" fontId="0" fillId="3" borderId="4" applyAlignment="1" pivotButton="0" quotePrefix="0" xfId="0">
      <alignment horizontal="center"/>
    </xf>
    <xf numFmtId="0" fontId="0" fillId="3" borderId="27" applyAlignment="1" pivotButton="0" quotePrefix="0" xfId="0">
      <alignment horizontal="center"/>
    </xf>
    <xf numFmtId="0" fontId="2" fillId="3" borderId="26" applyAlignment="1" applyProtection="1" pivotButton="0" quotePrefix="0" xfId="0">
      <alignment horizontal="center"/>
      <protection locked="0" hidden="0"/>
    </xf>
    <xf numFmtId="0" fontId="0" fillId="0" borderId="4" applyAlignment="1" applyProtection="1" pivotButton="0" quotePrefix="0" xfId="0">
      <alignment horizontal="center"/>
      <protection locked="0" hidden="0"/>
    </xf>
    <xf numFmtId="0" fontId="0" fillId="0" borderId="27" applyAlignment="1" applyProtection="1" pivotButton="0" quotePrefix="0" xfId="0">
      <alignment horizontal="center"/>
      <protection locked="0" hidden="0"/>
    </xf>
    <xf numFmtId="0" fontId="2" fillId="3" borderId="28" applyAlignment="1" applyProtection="1" pivotButton="0" quotePrefix="0" xfId="0">
      <alignment horizontal="center"/>
      <protection locked="0" hidden="0"/>
    </xf>
    <xf numFmtId="0" fontId="0" fillId="0" borderId="3" applyAlignment="1" applyProtection="1" pivotButton="0" quotePrefix="0" xfId="0">
      <alignment horizontal="center"/>
      <protection locked="0" hidden="0"/>
    </xf>
    <xf numFmtId="0" fontId="0" fillId="0" borderId="29" applyAlignment="1" applyProtection="1" pivotButton="0" quotePrefix="0" xfId="0">
      <alignment horizontal="center"/>
      <protection locked="0" hidden="0"/>
    </xf>
    <xf numFmtId="0" fontId="2" fillId="3" borderId="28" applyAlignment="1" pivotButton="0" quotePrefix="0" xfId="0">
      <alignment horizontal="center"/>
    </xf>
    <xf numFmtId="0" fontId="0" fillId="3" borderId="3" applyAlignment="1" pivotButton="0" quotePrefix="0" xfId="0">
      <alignment horizontal="center"/>
    </xf>
    <xf numFmtId="0" fontId="0" fillId="3" borderId="29" applyAlignment="1" pivotButton="0" quotePrefix="0" xfId="0">
      <alignment horizontal="center"/>
    </xf>
    <xf numFmtId="0" fontId="0" fillId="0" borderId="10" applyAlignment="1" pivotButton="0" quotePrefix="0" xfId="0">
      <alignment horizontal="center" vertical="center"/>
    </xf>
    <xf numFmtId="0" fontId="2" fillId="3" borderId="30" applyAlignment="1" pivotButton="0" quotePrefix="0" xfId="0">
      <alignment horizontal="center"/>
    </xf>
    <xf numFmtId="0" fontId="0" fillId="3" borderId="5" applyAlignment="1" pivotButton="0" quotePrefix="0" xfId="0">
      <alignment horizontal="center"/>
    </xf>
    <xf numFmtId="0" fontId="0" fillId="3" borderId="31" applyAlignment="1" pivotButton="0" quotePrefix="0" xfId="0">
      <alignment horizontal="center"/>
    </xf>
    <xf numFmtId="0" fontId="3" fillId="0" borderId="0" applyAlignment="1" pivotButton="0" quotePrefix="0" xfId="0">
      <alignment horizontal="center"/>
    </xf>
    <xf numFmtId="0" fontId="9" fillId="0" borderId="0" applyAlignment="1" pivotButton="0" quotePrefix="0" xfId="0">
      <alignment horizontal="center"/>
    </xf>
    <xf numFmtId="0" fontId="0" fillId="0" borderId="3" applyAlignment="1" pivotButton="0" quotePrefix="0" xfId="0">
      <alignment horizontal="center"/>
    </xf>
    <xf numFmtId="0" fontId="0" fillId="0" borderId="29" applyAlignment="1" pivotButton="0" quotePrefix="0" xfId="0">
      <alignment horizontal="center"/>
    </xf>
    <xf numFmtId="0" fontId="0" fillId="0" borderId="5" applyAlignment="1" pivotButton="0" quotePrefix="0" xfId="0">
      <alignment horizontal="center"/>
    </xf>
    <xf numFmtId="0" fontId="0" fillId="0" borderId="31" applyAlignment="1" pivotButton="0" quotePrefix="0" xfId="0">
      <alignment horizontal="center"/>
    </xf>
    <xf numFmtId="0" fontId="0" fillId="0" borderId="0" applyAlignment="1" pivotButton="0" quotePrefix="0" xfId="0">
      <alignment horizontal="center" wrapText="1"/>
    </xf>
    <xf numFmtId="0" fontId="6" fillId="2" borderId="58" applyAlignment="1" pivotButton="0" quotePrefix="0" xfId="0">
      <alignment horizontal="center" vertical="center"/>
    </xf>
    <xf numFmtId="0" fontId="6" fillId="2" borderId="59" applyAlignment="1" pivotButton="0" quotePrefix="0" xfId="0">
      <alignment horizontal="center" vertical="center"/>
    </xf>
    <xf numFmtId="0" fontId="6" fillId="2" borderId="60" applyAlignment="1" pivotButton="0" quotePrefix="0" xfId="0">
      <alignment horizontal="center" vertical="center"/>
    </xf>
    <xf numFmtId="0" fontId="6" fillId="2" borderId="10" applyAlignment="1" pivotButton="0" quotePrefix="0" xfId="0">
      <alignment horizontal="center" vertical="center"/>
    </xf>
    <xf numFmtId="0" fontId="36" fillId="0" borderId="0" applyAlignment="1" pivotButton="0" quotePrefix="0" xfId="0">
      <alignment horizontal="left" vertical="center" wrapText="1"/>
    </xf>
    <xf numFmtId="0" fontId="17" fillId="0" borderId="0" applyAlignment="1" pivotButton="0" quotePrefix="0" xfId="0">
      <alignment horizontal="left" wrapText="1"/>
    </xf>
    <xf numFmtId="0" fontId="36" fillId="0" borderId="0" applyAlignment="1" pivotButton="0" quotePrefix="0" xfId="0">
      <alignment wrapText="1"/>
    </xf>
    <xf numFmtId="0" fontId="13" fillId="0" borderId="0" applyAlignment="1" pivotButton="0" quotePrefix="0" xfId="0">
      <alignment horizontal="left" wrapText="1"/>
    </xf>
    <xf numFmtId="0" fontId="36" fillId="0" borderId="0" applyAlignment="1" pivotButton="0" quotePrefix="0" xfId="0">
      <alignment horizontal="left" wrapText="1"/>
    </xf>
    <xf numFmtId="0" fontId="0" fillId="0" borderId="0" applyAlignment="1" pivotButton="0" quotePrefix="0" xfId="0">
      <alignment horizontal="left" wrapText="1"/>
    </xf>
    <xf numFmtId="0" fontId="17" fillId="0" borderId="0" applyAlignment="1" pivotButton="0" quotePrefix="0" xfId="0">
      <alignment horizontal="left"/>
    </xf>
    <xf numFmtId="0" fontId="0" fillId="0" borderId="0" applyAlignment="1" pivotButton="0" quotePrefix="0" xfId="0">
      <alignment horizontal="left"/>
    </xf>
    <xf numFmtId="0" fontId="36" fillId="0" borderId="0" applyAlignment="1" pivotButton="0" quotePrefix="0" xfId="0">
      <alignment horizontal="justify" vertical="center"/>
    </xf>
    <xf numFmtId="0" fontId="13" fillId="0" borderId="0" pivotButton="0" quotePrefix="0" xfId="0"/>
    <xf numFmtId="0" fontId="17" fillId="0" borderId="0" applyAlignment="1" pivotButton="0" quotePrefix="0" xfId="0">
      <alignment horizontal="justify" vertical="center" wrapText="1"/>
    </xf>
    <xf numFmtId="0" fontId="13" fillId="0" borderId="0" applyAlignment="1" pivotButton="0" quotePrefix="0" xfId="0">
      <alignment wrapText="1"/>
    </xf>
    <xf numFmtId="0" fontId="13" fillId="0" borderId="0" applyAlignment="1" pivotButton="0" quotePrefix="0" xfId="0">
      <alignment horizontal="left"/>
    </xf>
    <xf numFmtId="0" fontId="4" fillId="0" borderId="0" applyAlignment="1" pivotButton="0" quotePrefix="0" xfId="0">
      <alignment horizontal="center" wrapText="1"/>
    </xf>
    <xf numFmtId="0" fontId="0" fillId="3" borderId="65" applyAlignment="1" applyProtection="1" pivotButton="0" quotePrefix="0" xfId="0">
      <alignment horizontal="left" vertical="center" wrapText="1"/>
      <protection locked="0" hidden="0"/>
    </xf>
    <xf numFmtId="0" fontId="1" fillId="3" borderId="66" applyAlignment="1" applyProtection="1" pivotButton="0" quotePrefix="0" xfId="0">
      <alignment horizontal="center"/>
      <protection locked="0" hidden="0"/>
    </xf>
    <xf numFmtId="0" fontId="1" fillId="3" borderId="3" applyAlignment="1" applyProtection="1" pivotButton="0" quotePrefix="0" xfId="0">
      <alignment horizontal="center"/>
      <protection locked="0" hidden="0"/>
    </xf>
    <xf numFmtId="0" fontId="1" fillId="3" borderId="29" applyAlignment="1" applyProtection="1" pivotButton="0" quotePrefix="0" xfId="0">
      <alignment horizontal="center"/>
      <protection locked="0" hidden="0"/>
    </xf>
    <xf numFmtId="0" fontId="1" fillId="3" borderId="67" applyAlignment="1" applyProtection="1" pivotButton="0" quotePrefix="0" xfId="0">
      <alignment horizontal="center"/>
      <protection locked="0" hidden="0"/>
    </xf>
    <xf numFmtId="0" fontId="1" fillId="3" borderId="4" applyAlignment="1" applyProtection="1" pivotButton="0" quotePrefix="0" xfId="0">
      <alignment horizontal="center"/>
      <protection locked="0" hidden="0"/>
    </xf>
    <xf numFmtId="0" fontId="1" fillId="3" borderId="27" applyAlignment="1" applyProtection="1" pivotButton="0" quotePrefix="0" xfId="0">
      <alignment horizontal="center"/>
      <protection locked="0" hidden="0"/>
    </xf>
    <xf numFmtId="0" fontId="0" fillId="0" borderId="24" pivotButton="0" quotePrefix="0" xfId="0"/>
    <xf numFmtId="0" fontId="0" fillId="0" borderId="11" pivotButton="0" quotePrefix="0" xfId="0"/>
    <xf numFmtId="0" fontId="0" fillId="0" borderId="0" applyProtection="1" pivotButton="0" quotePrefix="0" xfId="0">
      <protection locked="0" hidden="0"/>
    </xf>
    <xf numFmtId="0" fontId="6" fillId="2" borderId="75" applyAlignment="1" pivotButton="0" quotePrefix="0" xfId="0">
      <alignment horizontal="center" vertical="center"/>
    </xf>
    <xf numFmtId="0" fontId="6" fillId="2" borderId="73" applyAlignment="1" pivotButton="0" quotePrefix="0" xfId="0">
      <alignment horizontal="center" vertical="center"/>
    </xf>
    <xf numFmtId="0" fontId="0" fillId="0" borderId="9" pivotButton="0" quotePrefix="0" xfId="0"/>
    <xf numFmtId="0" fontId="0" fillId="0" borderId="51" pivotButton="0" quotePrefix="0" xfId="0"/>
    <xf numFmtId="0" fontId="6" fillId="2" borderId="76" applyAlignment="1" pivotButton="0" quotePrefix="0" xfId="0">
      <alignment horizontal="center" vertical="center"/>
    </xf>
    <xf numFmtId="0" fontId="6" fillId="2" borderId="72" applyAlignment="1" pivotButton="0" quotePrefix="0" xfId="0">
      <alignment horizontal="center" vertical="center"/>
    </xf>
    <xf numFmtId="0" fontId="0" fillId="0" borderId="59" pivotButton="0" quotePrefix="0" xfId="0"/>
    <xf numFmtId="0" fontId="0" fillId="0" borderId="7" pivotButton="0" quotePrefix="0" xfId="0"/>
    <xf numFmtId="0" fontId="0" fillId="0" borderId="81" pivotButton="0" quotePrefix="0" xfId="0"/>
    <xf numFmtId="0" fontId="0" fillId="0" borderId="52" pivotButton="0" quotePrefix="0" xfId="0"/>
    <xf numFmtId="0" fontId="0" fillId="0" borderId="12" pivotButton="0" quotePrefix="0" xfId="0"/>
    <xf numFmtId="0" fontId="0" fillId="0" borderId="60" pivotButton="0" quotePrefix="0" xfId="0"/>
    <xf numFmtId="0" fontId="0" fillId="0" borderId="62" pivotButton="0" quotePrefix="0" xfId="0"/>
    <xf numFmtId="0" fontId="2" fillId="3" borderId="15" applyAlignment="1" applyProtection="1" pivotButton="0" quotePrefix="0" xfId="0">
      <alignment horizontal="center"/>
      <protection locked="0" hidden="0"/>
    </xf>
    <xf numFmtId="0" fontId="0" fillId="0" borderId="3" applyProtection="1" pivotButton="0" quotePrefix="0" xfId="0">
      <protection locked="0" hidden="0"/>
    </xf>
    <xf numFmtId="0" fontId="0" fillId="0" borderId="29" applyProtection="1" pivotButton="0" quotePrefix="0" xfId="0">
      <protection locked="0" hidden="0"/>
    </xf>
    <xf numFmtId="0" fontId="2" fillId="3" borderId="18" applyAlignment="1" applyProtection="1" pivotButton="0" quotePrefix="0" xfId="0">
      <alignment horizontal="center"/>
      <protection locked="0" hidden="0"/>
    </xf>
    <xf numFmtId="0" fontId="0" fillId="0" borderId="4" applyProtection="1" pivotButton="0" quotePrefix="0" xfId="0">
      <protection locked="0" hidden="0"/>
    </xf>
    <xf numFmtId="0" fontId="0" fillId="0" borderId="27" applyProtection="1" pivotButton="0" quotePrefix="0" xfId="0">
      <protection locked="0" hidden="0"/>
    </xf>
    <xf numFmtId="0" fontId="2" fillId="3" borderId="21" applyAlignment="1" applyProtection="1" pivotButton="0" quotePrefix="0" xfId="0">
      <alignment horizontal="center"/>
      <protection locked="0" hidden="0"/>
    </xf>
    <xf numFmtId="0" fontId="0" fillId="0" borderId="5" applyProtection="1" pivotButton="0" quotePrefix="0" xfId="0">
      <protection locked="0" hidden="0"/>
    </xf>
    <xf numFmtId="0" fontId="0" fillId="0" borderId="31" applyProtection="1" pivotButton="0" quotePrefix="0" xfId="0">
      <protection locked="0" hidden="0"/>
    </xf>
    <xf numFmtId="0" fontId="6" fillId="2" borderId="74" applyAlignment="1" pivotButton="0" quotePrefix="0" xfId="0">
      <alignment horizontal="center" vertical="center"/>
    </xf>
    <xf numFmtId="0" fontId="6" fillId="2" borderId="77" applyAlignment="1" pivotButton="0" quotePrefix="0" xfId="0">
      <alignment horizontal="center" vertical="center"/>
    </xf>
    <xf numFmtId="0" fontId="6" fillId="2" borderId="84" applyAlignment="1" pivotButton="0" quotePrefix="0" xfId="0">
      <alignment horizontal="center" vertical="center"/>
    </xf>
    <xf numFmtId="0" fontId="0" fillId="0" borderId="54" pivotButton="0" quotePrefix="0" xfId="0"/>
    <xf numFmtId="0" fontId="0" fillId="0" borderId="22" pivotButton="0" quotePrefix="0" xfId="0"/>
    <xf numFmtId="0" fontId="0" fillId="0" borderId="64" pivotButton="0" quotePrefix="0" xfId="0"/>
    <xf numFmtId="0" fontId="0" fillId="0" borderId="10" pivotButton="0" quotePrefix="0" xfId="0"/>
    <xf numFmtId="0" fontId="2" fillId="3" borderId="15" applyAlignment="1" pivotButton="0" quotePrefix="0" xfId="0">
      <alignment horizontal="center"/>
    </xf>
    <xf numFmtId="0" fontId="0" fillId="0" borderId="3" pivotButton="0" quotePrefix="0" xfId="0"/>
    <xf numFmtId="0" fontId="0" fillId="0" borderId="29" pivotButton="0" quotePrefix="0" xfId="0"/>
    <xf numFmtId="0" fontId="2" fillId="3" borderId="18" applyAlignment="1" pivotButton="0" quotePrefix="0" xfId="0">
      <alignment horizontal="center"/>
    </xf>
    <xf numFmtId="0" fontId="0" fillId="0" borderId="4" pivotButton="0" quotePrefix="0" xfId="0"/>
    <xf numFmtId="0" fontId="0" fillId="0" borderId="27" pivotButton="0" quotePrefix="0" xfId="0"/>
    <xf numFmtId="0" fontId="2" fillId="3" borderId="21" applyAlignment="1" pivotButton="0" quotePrefix="0" xfId="0">
      <alignment horizontal="center"/>
    </xf>
    <xf numFmtId="0" fontId="0" fillId="0" borderId="5" pivotButton="0" quotePrefix="0" xfId="0"/>
    <xf numFmtId="0" fontId="0" fillId="0" borderId="31" pivotButton="0" quotePrefix="0" xfId="0"/>
    <xf numFmtId="0" fontId="0" fillId="0" borderId="53" pivotButton="0" quotePrefix="0" xfId="0"/>
    <xf numFmtId="0" fontId="0" fillId="0" borderId="55" pivotButton="0" quotePrefix="0" xfId="0"/>
    <xf numFmtId="0" fontId="0" fillId="0" borderId="56" pivotButton="0" quotePrefix="0" xfId="0"/>
    <xf numFmtId="0" fontId="2" fillId="3" borderId="82" applyAlignment="1" applyProtection="1" pivotButton="0" quotePrefix="0" xfId="0">
      <alignment horizontal="center" wrapText="1"/>
      <protection locked="0" hidden="0"/>
    </xf>
    <xf numFmtId="0" fontId="0" fillId="0" borderId="37" applyProtection="1" pivotButton="0" quotePrefix="0" xfId="0">
      <protection locked="0" hidden="0"/>
    </xf>
    <xf numFmtId="0" fontId="2" fillId="3" borderId="17" applyAlignment="1" applyProtection="1" pivotButton="0" quotePrefix="0" xfId="0">
      <alignment horizontal="center" wrapText="1"/>
      <protection locked="0" hidden="0"/>
    </xf>
    <xf numFmtId="0" fontId="0" fillId="0" borderId="35" applyProtection="1" pivotButton="0" quotePrefix="0" xfId="0">
      <protection locked="0" hidden="0"/>
    </xf>
    <xf numFmtId="0" fontId="2" fillId="3" borderId="20" applyAlignment="1" applyProtection="1" pivotButton="0" quotePrefix="0" xfId="0">
      <alignment horizontal="center" wrapText="1"/>
      <protection locked="0" hidden="0"/>
    </xf>
    <xf numFmtId="0" fontId="0" fillId="0" borderId="36" applyProtection="1" pivotButton="0" quotePrefix="0" xfId="0">
      <protection locked="0" hidden="0"/>
    </xf>
    <xf numFmtId="0" fontId="1" fillId="3" borderId="68" applyAlignment="1" applyProtection="1" pivotButton="0" quotePrefix="0" xfId="0">
      <alignment horizontal="center"/>
      <protection locked="0" hidden="0"/>
    </xf>
    <xf numFmtId="0" fontId="1" fillId="3" borderId="69" applyAlignment="1" applyProtection="1" pivotButton="0" quotePrefix="0" xfId="0">
      <alignment horizontal="center"/>
      <protection locked="0" hidden="0"/>
    </xf>
  </cellXfs>
  <cellStyles count="5">
    <cellStyle name="Normal" xfId="0" builtinId="0"/>
    <cellStyle name="Normal 2" xfId="1"/>
    <cellStyle name="Pourcentage 2" xfId="2"/>
    <cellStyle name="Normal 2 2" xfId="3"/>
    <cellStyle name="Pourcentage" xfId="4" builtinId="5"/>
  </cellStyles>
  <dxfs count="5">
    <dxf>
      <fill>
        <patternFill>
          <bgColor rgb="FFFFFFCC"/>
        </patternFill>
      </fill>
      <border>
        <left style="thin">
          <color rgb="FF5CAC34"/>
        </left>
        <right style="thin">
          <color rgb="FF5CAC34"/>
        </right>
        <top style="thin">
          <color rgb="FF5CAC34"/>
        </top>
        <bottom style="thin">
          <color rgb="FF5CAC34"/>
        </bottom>
        <vertical/>
        <horizontal/>
      </border>
    </dxf>
    <dxf>
      <fill>
        <patternFill>
          <bgColor rgb="FFFFFFCC"/>
        </patternFill>
      </fill>
      <border>
        <left style="thin">
          <color rgb="FF5CAC34"/>
        </left>
        <right style="thin">
          <color rgb="FF5CAC34"/>
        </right>
        <top style="thin">
          <color rgb="FF5CAC34"/>
        </top>
        <bottom style="thin">
          <color rgb="FF5CAC34"/>
        </bottom>
        <vertical/>
        <horizontal/>
      </border>
    </dxf>
    <dxf>
      <fill>
        <patternFill>
          <bgColor rgb="FFFFFFCC"/>
        </patternFill>
      </fill>
      <border>
        <left style="thin">
          <color rgb="FF5CAC34"/>
        </left>
        <right style="thin">
          <color rgb="FF5CAC34"/>
        </right>
        <top style="thin">
          <color rgb="FF5CAC34"/>
        </top>
        <bottom style="thin">
          <color rgb="FF5CAC34"/>
        </bottom>
        <vertical/>
        <horizontal/>
      </border>
    </dxf>
    <dxf>
      <fill>
        <patternFill>
          <bgColor rgb="FFFFFFCC"/>
        </patternFill>
      </fill>
      <border>
        <left/>
        <right style="thin">
          <color rgb="FF5CAC34"/>
        </right>
        <top style="thin">
          <color rgb="FF5CAC34"/>
        </top>
        <bottom style="thin">
          <color rgb="FF5CAC34"/>
        </bottom>
      </border>
    </dxf>
    <dxf>
      <fill>
        <patternFill>
          <bgColor rgb="FFFFFFCC"/>
        </patternFill>
      </fill>
      <border>
        <right style="thin">
          <color rgb="FF5CAC34"/>
        </right>
        <top style="thin">
          <color rgb="FF5CAC34"/>
        </top>
        <bottom style="thin">
          <color rgb="FF5CAC34"/>
        </bottom>
        <vertical/>
        <horizontal/>
      </border>
    </dxf>
  </dxfs>
  <tableStyles count="0" defaultTableStyle="TableStyleMedium2" defaultPivotStyle="PivotStyleLight16"/>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styles" Target="styles.xml" Id="rId4" /><Relationship Type="http://schemas.openxmlformats.org/officeDocument/2006/relationships/theme" Target="theme/theme1.xml" Id="rId5"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B2:R49"/>
  <sheetViews>
    <sheetView zoomScale="110" zoomScaleNormal="110" workbookViewId="0">
      <selection activeCell="Q10" sqref="Q10"/>
    </sheetView>
  </sheetViews>
  <sheetFormatPr baseColWidth="10" defaultRowHeight="16" customHeight="1"/>
  <cols>
    <col width="3.83203125" customWidth="1" style="130" min="1" max="1"/>
  </cols>
  <sheetData>
    <row r="2" ht="16" customHeight="1" s="130">
      <c r="B2" s="75" t="inlineStr">
        <is>
          <t>PRÉCISIONS TECHNIQUES</t>
        </is>
      </c>
    </row>
    <row r="3" ht="32.5" customHeight="1" s="130">
      <c r="B3" s="217" t="inlineStr">
        <is>
          <t xml:space="preserve">Les cellules en jaune sont à remplir. Les cellules en blanc se calculent d'elles-mêmes. Certaines cases ont des menus déroulants automatiques, pour faciliter la saisie des informations. Pour chaque tableau, vous avez la possibilité d’insérer des lignes additionnelles au besoin. </t>
        </is>
      </c>
    </row>
    <row r="4" ht="10.5" customHeight="1" s="130">
      <c r="B4" s="217" t="n"/>
    </row>
    <row r="5" ht="39" customHeight="1" s="130">
      <c r="B5" s="209" t="inlineStr">
        <is>
          <t xml:space="preserve">Il est essentiel d'indiquez d'abord votre statut et ensuite de répondre aux questions prélimianires. Ces informations sont requises pour établir vos cibles de ESAE pour le présent plan de travail. À noter qu'aux lignes 13 et 14, vous devez reporter soit votre crédit ou votre dette de ESAE selon le cas. Cette information sera disponible dans le bilan des ESAE à venir en septembre(colonnes AJ et AK).  </t>
        </is>
      </c>
    </row>
    <row r="6" ht="10.5" customHeight="1" s="130">
      <c r="B6" s="217" t="n"/>
    </row>
    <row r="7" ht="75.5" customHeight="1" s="130">
      <c r="B7" s="213" t="inlineStr">
        <is>
          <t>Le tableau "Sommaire-Nombre ESAE" résume la répartition des ESAE entre les cours à contenu ouvert et ceux à contenu fermé. Vous n'avez rien à inscrire dans ce tableau. Toutefois, il vous donne des informations importantes pour la planification de votre charge récurrente d'enseignement. Par exemple, si le minimum prévu dans les cours à contenu fermé n'est pas atteint, une note s'affichera de manière à ce que vous ajustiez vos disponibilités puisque l'atteinte de cette cible est obligatoire. Et advenant que le nombre de ESAE pour les cours à contenu ouvert dépasserait la limite autorisée de 25% dans la charge récurrente, une note sera affichée et précisera le nombre de ESAE à reporter dans la charge variable d'enseignement.</t>
        </is>
      </c>
    </row>
    <row r="8" ht="10.5" customHeight="1" s="130">
      <c r="B8" s="213" t="n"/>
      <c r="C8" s="213" t="n"/>
      <c r="D8" s="213" t="n"/>
      <c r="E8" s="213" t="n"/>
      <c r="F8" s="213" t="n"/>
      <c r="G8" s="213" t="n"/>
      <c r="H8" s="213" t="n"/>
      <c r="I8" s="213" t="n"/>
      <c r="J8" s="213" t="n"/>
      <c r="K8" s="213" t="n"/>
      <c r="L8" s="213" t="n"/>
      <c r="M8" s="213" t="n"/>
      <c r="N8" s="213" t="n"/>
    </row>
    <row r="9" ht="30.5" customHeight="1" s="130">
      <c r="B9" s="209" t="inlineStr">
        <is>
          <t>Pour chaque catégorie de cours et chaque trimestre couvert par le présent plan de travail, vous devez indiquer votre disponibilité à encadrer des étudiants. Les nombres inscrits doivent être des entiers. Aucune fraction d'étudiant n'est acceptée.</t>
        </is>
      </c>
    </row>
    <row r="10" ht="48" customHeight="1" s="130">
      <c r="B10" s="211" t="inlineStr">
        <is>
          <t>La colonne "Demandé" est obligatoire et représente le nombre d'assignation souhaité pour le trimestre dans le cours identifié. Si vous souhaitez encadrer tous les étudiants d'un cours, assurez-vous que le nombre demandé soit suffisamment élévé pour couvrir toutes les insciptions à venir. Une fois ce nombre atteint, les inscriptions subséquentes seront assignées aux personnes tutrices ou chargées d'encadrement selon les mécanismses d'assignation prévus.</t>
        </is>
      </c>
    </row>
    <row r="11" ht="32.5" customHeight="1" s="130">
      <c r="B11" s="213" t="inlineStr">
        <is>
          <t>La colonne "Maximum" est facultative et représente la limite maximale d'assignation que vous acceptez de recevoir advenant des rejets d'inscription dans le cours visé. Ce nombre ne sera utilisé que si toutes les personnes éligibles ont atteint leur limite.</t>
        </is>
      </c>
    </row>
    <row r="12" ht="10.5" customHeight="1" s="130">
      <c r="B12" s="214" t="n"/>
      <c r="C12" s="214" t="n"/>
      <c r="D12" s="214" t="n"/>
      <c r="E12" s="214" t="n"/>
      <c r="F12" s="214" t="n"/>
      <c r="G12" s="214" t="n"/>
      <c r="H12" s="214" t="n"/>
      <c r="I12" s="214" t="n"/>
      <c r="J12" s="214" t="n"/>
      <c r="K12" s="214" t="n"/>
      <c r="L12" s="214" t="n"/>
      <c r="M12" s="214" t="n"/>
      <c r="N12" s="214" t="n"/>
    </row>
    <row r="13" ht="16" customHeight="1" s="130">
      <c r="B13" s="214" t="inlineStr">
        <is>
          <t>Pour les cours à contenu ouvert, il est essentiel d'inscrire le nombre de crédit associé au cours pour que les calculs du nombre de ESAE se fassent.</t>
        </is>
      </c>
    </row>
    <row r="14" ht="8.5" customHeight="1" s="130">
      <c r="B14" s="214" t="n"/>
      <c r="C14" s="214" t="n"/>
      <c r="D14" s="214" t="n"/>
      <c r="E14" s="214" t="n"/>
      <c r="F14" s="214" t="n"/>
      <c r="G14" s="214" t="n"/>
      <c r="H14" s="214" t="n"/>
      <c r="I14" s="214" t="n"/>
      <c r="J14" s="214" t="n"/>
      <c r="K14" s="214" t="n"/>
      <c r="L14" s="214" t="n"/>
      <c r="M14" s="214" t="n"/>
      <c r="N14" s="214" t="n"/>
    </row>
    <row r="15" ht="58" customHeight="1" s="130">
      <c r="B15" s="213" t="inlineStr">
        <is>
          <t>Un comité paritaire de catégorisation des cours a été mis en place pour évaluer la charge de travail requise pour les activités d’évaluation dans chacun des cours. D'ici à ce que les travaux soient complétés, le statu quo est maintenu et seuls les cours répondant aux critères suivants peuvent figurer dans le tableau des cours à charge accrue :
      - 1er cycle : les cours de langue comportant au moins une évaluation orale;
      - 2e cycle : les cours comportant uniquement des travaux.</t>
        </is>
      </c>
    </row>
    <row r="16" ht="16" customHeight="1" s="130">
      <c r="C16" s="106" t="n"/>
    </row>
    <row r="17" ht="32" customFormat="1" customHeight="1" s="216">
      <c r="B17" s="212" t="inlineStr">
        <is>
          <t>Clause 7.12   Cette charge récurrente comprend également une tâche de suivi des apprentissages et d’évaluation. Cette tâche est calculée en ESAE (équivalent suivi des apprentissages et évaluation au 1er cycle) selon les modalités suivantes :</t>
        </is>
      </c>
    </row>
    <row r="18" ht="16" customFormat="1" customHeight="1" s="216">
      <c r="B18" s="221" t="inlineStr">
        <is>
          <t>1er cycle :</t>
        </is>
      </c>
      <c r="C18" s="221" t="inlineStr">
        <is>
          <t>A. Cours à contenu fermé : 0,5 ESAE par étudiante ou étudiant pour le suivi des apprentissages.</t>
        </is>
      </c>
    </row>
    <row r="19" ht="16" customFormat="1" customHeight="1" s="216">
      <c r="B19" s="221" t="n"/>
      <c r="C19" s="221" t="inlineStr">
        <is>
          <t>B. Cours à contenu fermé : 1 ESAE par étudiante ou étudiant pour le suivi des apprentissages et l’évaluation des apprentissages.</t>
        </is>
      </c>
    </row>
    <row r="20" ht="32" customFormat="1" customHeight="1" s="216">
      <c r="B20" s="221" t="n"/>
      <c r="C20" s="212" t="inlineStr">
        <is>
          <t>C. Cours à contenu fermé qui, par sa nature et le volume de correction demandé, a été désigné par le comité paritaire de catégorisation des cours comme représentant une charge de travail accrue : 1,25 ESAE par étudiante ou étudiant pour le suivi des apprentissages et l’évaluation des apprentissages.</t>
        </is>
      </c>
    </row>
    <row r="21" ht="16" customFormat="1" customHeight="1" s="216">
      <c r="B21" s="221" t="n"/>
      <c r="C21" s="212" t="inlineStr">
        <is>
          <t>D. Cours à contenu ouvert : 1,75 ESAE par crédit par étudiante ou étudiant pour le suivi des apprentissages et l’évaluation des apprentissages.</t>
        </is>
      </c>
    </row>
    <row r="22" ht="16" customFormat="1" customHeight="1" s="216">
      <c r="B22" s="215" t="inlineStr">
        <is>
          <t>2e cycle :</t>
        </is>
      </c>
      <c r="C22" s="210" t="inlineStr">
        <is>
          <t>E. Cours à contenu fermé : 2 ESAE par étudiante ou étudiant pour le suivi des apprentissages et l’évaluation des apprentissages.</t>
        </is>
      </c>
    </row>
    <row r="23" ht="32" customFormat="1" customHeight="1" s="216">
      <c r="B23" s="221" t="n"/>
      <c r="C23" s="212" t="inlineStr">
        <is>
          <t>F. Cours à contenu fermé qui, par sa nature et le volume de correction demandé, a été désigné par le comité paritaire de catégorisation des cours comme représentant une charge de travail accrue : 3,5 ESAE par étudiante ou étudiant pour le suivi des apprentissages et l’évaluation des apprentissages.</t>
        </is>
      </c>
    </row>
    <row r="24" ht="16" customFormat="1" customHeight="1" s="216">
      <c r="B24" s="221" t="n"/>
      <c r="C24" s="212" t="inlineStr">
        <is>
          <t>G. Cours à contenu ouvert : 1,75 ESAE par crédit par étudiante ou étudiant pour le suivi des apprentissages et l’évaluation des apprentissages.</t>
        </is>
      </c>
    </row>
    <row r="25" ht="16" customFormat="1" customHeight="1" s="216">
      <c r="B25" s="215" t="inlineStr">
        <is>
          <t>3e cycle :</t>
        </is>
      </c>
      <c r="C25" s="210" t="inlineStr">
        <is>
          <t>H. Cours à contenu fermé : 3,5 ESAE par étudiante ou étudiant pour le suivi des apprentissages et l’évaluation des apprentissages.</t>
        </is>
      </c>
    </row>
    <row r="26" ht="16" customFormat="1" customHeight="1" s="216">
      <c r="B26" s="221" t="n"/>
      <c r="C26" s="212" t="inlineStr">
        <is>
          <t>I. Cours à contenu ouvert : 1,75 ESAE par crédit par étudiante ou étudiant pour le suivi des apprentissages et l’évaluation des apprentissages.</t>
        </is>
      </c>
    </row>
    <row r="27" ht="16" customFormat="1" customHeight="1" s="216">
      <c r="B27" s="215" t="inlineStr">
        <is>
          <t>Cette tâche est fixée à :</t>
        </is>
      </c>
      <c r="E27" s="221" t="n"/>
      <c r="F27" s="221" t="n"/>
      <c r="G27" s="221" t="n"/>
      <c r="H27" s="221" t="n"/>
    </row>
    <row r="28" ht="32" customFormat="1" customHeight="1" s="216">
      <c r="B28" s="219" t="inlineStr">
        <is>
          <t>Clause 7.12.1 Un total de 168 ESAE pour les professeures et professeurs de pratique répartis, au choix de la professeure ou du professeur, entre les activités de type B, C, D et E sous réserve que le total du nombre de ESAE consacré à réaliser des activités de type B, C et E atteigne au moins 126.</t>
        </is>
      </c>
    </row>
    <row r="29" ht="32" customFormat="1" customHeight="1" s="216">
      <c r="B29" s="219" t="inlineStr">
        <is>
          <t>Clause 7.12.2   Un total de 168 ESAE pour les professeures et professeurs auxiliaire répartis, au choix de la professeure ou du professeur, entre les activités de type B, C, D, E, F et G sous réserve que le total du nombre de ESAE consacré à réaliser des activités de type B, C, E et F atteigne au moins 126.</t>
        </is>
      </c>
    </row>
    <row r="30" ht="32" customFormat="1" customHeight="1" s="216">
      <c r="B30" s="210" t="inlineStr">
        <is>
          <t xml:space="preserve">Clause 7.12.3   Un total de 84 ESAE pour les professeures et professeurs réguliers répartis, au choix de la professeure ou du professeur, entre les activités de type A, B, C, D, E, F, G, H et I sous réserve que le total du nombre de ESAE consacré à réaliser des activités de type A, B, C, E, F et H atteigne au moins 63.  </t>
        </is>
      </c>
    </row>
    <row r="31" ht="64" customFormat="1" customHeight="1" s="218">
      <c r="B31" s="220" t="inlineStr">
        <is>
          <t>Clause 7.12.4   Afin de faciliter l'exécution des tâches fixées par l’assemblée départementale vis-à-vis de l’Université, l'Université convient de libérer de la moitié de la partie récurrente de leur charge annuelle d’enseignement prévue aux clauses 7.12.1 à 7.12.3 toute personne remplissant un mandat de direction d’un département de moins de trente (30) professeures et professeurs et des deux-tiers de la partie récurrente de leur charge annuelle d’enseignement prévue aux clauses 7.12.1 à 7.12.3 toute personne remplissant un mandat de direction d’un département de trente (30) professeures et professeurs ou plus.</t>
        </is>
      </c>
    </row>
    <row r="32" ht="80" customFormat="1" customHeight="1" s="218">
      <c r="B32" s="220" t="inlineStr">
        <is>
          <t>Clause 7.12.5   Toute personne titulaire d’une chaire de recherche obtenue dans le cadre d’un programme administré ou coadministré par les Fonds de recherche du Québec (FRQ), le Conseil de recherche en sciences humaines du Canada (CRSH), le Conseil de recherche en sciences naturelles et en génie du Canada (CRSNG), ou les Instituts de recherche en santé du Canada (IRSC), et autorisée par les règlements liés à la détention de la chaire à utiliser une partie des fonds reçus pour financer un dégrèvement partiel d’enseignement pourra verser à l’Université une compensation monétaire réduisant la partie récurrente de sa charge annuellement d’enseignement prévue aux clauses 7.12.1 à 7.12.3 jusqu’à concurrence de la moitié de celle-ci.</t>
        </is>
      </c>
    </row>
    <row r="33" ht="48" customHeight="1" s="130">
      <c r="B33" s="220" t="inlineStr">
        <is>
          <t>Clause 7.13   La répartition prévisionnelle des ESAE prévue aux clauses 7.12.1 à 7.12.3, ventilée par cours et par trimestres, est consignée par la professeure ou le professeur dans un tableau au moment de l’adoption de son plan de travail annuel prévue à la clause 7.16. Le tableau est soumis à la direction du département qui s’assure de sa conformité eu égard aux dispositions prévues au présent article et le fait suivre au Service des ressources académiques (SRA).</t>
        </is>
      </c>
    </row>
    <row r="34" ht="32" customHeight="1" s="130">
      <c r="B34" s="220" t="inlineStr">
        <is>
          <t>Clause 7.13.1   La professeure ou le professeur peut modifier en cours d’année les éléments de cette répartition qui demeurent prévisionnels. Tout projet de modification ne devient effectif qu’après que la direction de département se soit assurée de sa conformité eu égard aux dispositions prévues au présent article.</t>
        </is>
      </c>
    </row>
    <row r="35" ht="32" customHeight="1" s="130">
      <c r="B35" s="220" t="inlineStr">
        <is>
          <t>Clause 7.13.2   La professeure ou le professeur peut, si elle ou il le désire, faire le suivi des apprentissages (avec ou sans évaluation des apprentissages, selon le cas) d'étudiantes ou d’étudiants qui ne sont pas inscrits aux activités d’enseignement créditées dont elle ou il a la responsabilité.</t>
        </is>
      </c>
    </row>
    <row r="36" ht="64" customHeight="1" s="130">
      <c r="B36" s="220" t="inlineStr">
        <is>
          <t>Clause 7.13.3   Si une professeure ou un professeur était dans l’impossibilité, en raison de la fluctuation des inscriptions, de combler ses ESAE, elle ou il devra reporter le nombre de ESAE non comblés à l’année suivante; ceux-ci seront alors en sus du nombre de ESAE prévu aux clauses 7.12.1 à 7.12.3. Le cas échéant, le suivi des apprentissages (avec ou sans évaluation des apprentissages, selon le cas) d’étudiantes ou d’étudiants qui ne sont pas inscrits aux activités d’enseignement créditées dont elle ou il a la responsabilité devront être envisagées en assemblée départementale afin d’atteindre l’objectif.</t>
        </is>
      </c>
    </row>
    <row r="37" ht="48" customHeight="1" s="130">
      <c r="B37" s="220" t="inlineStr">
        <is>
          <t>Clause 7.13.4   La professeure ou le professeur peut combler un nombre de ESAE plus élevé que celui prévu aux clauses 7.12.1 à 7.12.3 sans toutefois dépasser le double de ce nombre. Le nombre ESAE excédentaire constitue alors une réserve que la professeure ou le professeur pourra utiliser, aux fins de la satisfaction aux dispositions prévues aux clauses 7.12.1 à 7.12.3, l’année suivante.</t>
        </is>
      </c>
    </row>
    <row r="38" ht="32.5" customFormat="1" customHeight="1" s="218">
      <c r="B38" s="220" t="inlineStr">
        <is>
          <t>Clause 7.19   La direction d’étudiantes ou d’étudiants de cycles supérieurs dans la réalisation de leurs travaux d’essai, de mémoire ou de thèse donne à la professeure ou au professeur, pour chaque étudiante et chaque étudiant, le nombre de crédits d’enseignement suivant :</t>
        </is>
      </c>
    </row>
    <row r="39" ht="16" customFormat="1" customHeight="1" s="218">
      <c r="C39" s="218" t="inlineStr">
        <is>
          <t>a)    3 crédits d’enseignement au dépôt final de la thèse de doctorat de l’étudiante ou de l’étudiant;</t>
        </is>
      </c>
    </row>
    <row r="40" ht="16" customFormat="1" customHeight="1" s="218">
      <c r="C40" s="218" t="inlineStr">
        <is>
          <t>b)    1 crédit d’enseignement au dépôt final du mémoire de maîtrise de l’étudiante ou de l’étudiant;</t>
        </is>
      </c>
    </row>
    <row r="41" ht="32" customFormat="1" customHeight="1" s="218">
      <c r="C41" s="220" t="inlineStr">
        <is>
          <t>c)    0,5 crédit d’enseignement au dépôt final de l’essai de maîtrise de l’étudiante ou de l’étudiant. Ce nombre est calculé sur la base d’un essai de douze (12) crédits et sera ajusté au prorata si l’essai déposé comporte plus ou moins de crédits.</t>
        </is>
      </c>
    </row>
    <row r="42" ht="32" customFormat="1" customHeight="1" s="218">
      <c r="B42" s="220" t="inlineStr">
        <is>
          <t>Clause 7.19.1   La clause 7.19 concerne exclusivement les directions d’étudiantes ou d’étudiants admis dans un programme de cycle supérieur de l’Université et les directions d’étudiantes ou d’étudiants régies par un protocole d’entente avec un autre établissement.</t>
        </is>
      </c>
    </row>
    <row r="43" ht="16" customFormat="1" customHeight="1" s="218">
      <c r="B43" s="218" t="inlineStr">
        <is>
          <t>Clause 7.20   Les professeures ou professeurs ayant acquis des crédits d’enseignement en vertu de la présente entente peuvent utiliser ceux-ci :</t>
        </is>
      </c>
    </row>
    <row r="44" ht="16" customFormat="1" customHeight="1" s="218">
      <c r="C44" s="218" t="inlineStr">
        <is>
          <t>a)    pour combler des ESAE au plan de travail couvrant la prochaine année, sur la base qu’un  1 crédit d’enseignement équivalant à sept (7) ESAE;</t>
        </is>
      </c>
    </row>
    <row r="45" ht="16" customFormat="1" customHeight="1" s="220">
      <c r="C45" s="220" t="inlineStr">
        <is>
          <t>b)    pour générer des montants dans un fonds de recherche au nom de la professeure ou du professeur, 1 crédit générant 2 000 $. Ce fonds doit servir à la professeure ou au professeur afin de :</t>
        </is>
      </c>
    </row>
    <row r="46" ht="16" customFormat="1" customHeight="1" s="218">
      <c r="C46" s="218" t="inlineStr">
        <is>
          <t xml:space="preserve">   ·  lui permettre de poursuivre des travaux de recherche et de création;</t>
        </is>
      </c>
    </row>
    <row r="47" ht="16" customFormat="1" customHeight="1" s="218">
      <c r="C47" s="218" t="inlineStr">
        <is>
          <t xml:space="preserve">   ·  rembourser des montants dépensés pour la poursuite de ses travaux de recherche et de création ou de perfectionnement et de formation continue;</t>
        </is>
      </c>
    </row>
    <row r="48" ht="16" customFormat="1" customHeight="1" s="218">
      <c r="C48" s="218" t="inlineStr">
        <is>
          <t xml:space="preserve">   ·  avancer des sommes utiles à la poursuite de ses travaux de recherche et de création ou de perfectionnement et de formation continue.</t>
        </is>
      </c>
    </row>
    <row r="49" ht="16" customFormat="1" customHeight="1" s="218">
      <c r="B49" s="218" t="inlineStr">
        <is>
          <t>Clause 7.20.1   Pour une année donnée, au plus 3 crédits d’enseignement peuvent être convertis en ESAE.</t>
        </is>
      </c>
    </row>
  </sheetData>
  <mergeCells count="39">
    <mergeCell ref="B37:N37"/>
    <mergeCell ref="C47:N47"/>
    <mergeCell ref="B9:N9"/>
    <mergeCell ref="C25:N25"/>
    <mergeCell ref="C41:N41"/>
    <mergeCell ref="C44:N44"/>
    <mergeCell ref="B30:N30"/>
    <mergeCell ref="C22:N22"/>
    <mergeCell ref="B15:N15"/>
    <mergeCell ref="B33:N33"/>
    <mergeCell ref="C21:N21"/>
    <mergeCell ref="B36:N36"/>
    <mergeCell ref="B5:N5"/>
    <mergeCell ref="B35:N35"/>
    <mergeCell ref="B32:N32"/>
    <mergeCell ref="C23:N23"/>
    <mergeCell ref="C48:N48"/>
    <mergeCell ref="B7:N7"/>
    <mergeCell ref="B3:N3"/>
    <mergeCell ref="C40:J40"/>
    <mergeCell ref="B31:N31"/>
    <mergeCell ref="C19:N19"/>
    <mergeCell ref="C46:J46"/>
    <mergeCell ref="C18:N18"/>
    <mergeCell ref="B11:N11"/>
    <mergeCell ref="C39:J39"/>
    <mergeCell ref="B42:N42"/>
    <mergeCell ref="C24:N24"/>
    <mergeCell ref="B28:N28"/>
    <mergeCell ref="B17:N17"/>
    <mergeCell ref="C45:N45"/>
    <mergeCell ref="B27:D27"/>
    <mergeCell ref="B13:N13"/>
    <mergeCell ref="B29:N29"/>
    <mergeCell ref="C26:N26"/>
    <mergeCell ref="B38:N38"/>
    <mergeCell ref="B34:N34"/>
    <mergeCell ref="B10:N10"/>
    <mergeCell ref="C20:N20"/>
  </mergeCells>
  <pageMargins left="0.7" right="0.7" top="0.75" bottom="0.75" header="0.3" footer="0.3"/>
  <pageSetup orientation="portrait"/>
</worksheet>
</file>

<file path=xl/worksheets/sheet2.xml><?xml version="1.0" encoding="utf-8"?>
<worksheet xmlns="http://schemas.openxmlformats.org/spreadsheetml/2006/main">
  <sheetPr>
    <outlinePr summaryBelow="1" summaryRight="1"/>
    <pageSetUpPr/>
  </sheetPr>
  <dimension ref="B1:AA119"/>
  <sheetViews>
    <sheetView tabSelected="1" zoomScaleNormal="100" workbookViewId="0">
      <selection activeCell="Q17" sqref="Q17"/>
    </sheetView>
  </sheetViews>
  <sheetFormatPr baseColWidth="10" defaultRowHeight="15"/>
  <cols>
    <col width="2.83203125" customWidth="1" style="130" min="1" max="1"/>
    <col width="10.83203125" customWidth="1" style="130" min="2" max="2"/>
    <col width="12.33203125" customWidth="1" style="130" min="3" max="3"/>
    <col width="70.83203125" customWidth="1" style="130" min="4" max="4"/>
    <col width="10.83203125" customWidth="1" style="130" min="5" max="5"/>
    <col width="0.83203125" customWidth="1" style="130" min="6" max="6"/>
    <col width="12.83203125" customWidth="1" style="130" min="7" max="12"/>
    <col width="10.83203125" customWidth="1" style="130" min="13" max="13"/>
    <col width="9.5" customWidth="1" style="130" min="14" max="14"/>
    <col width="2.83203125" customWidth="1" style="130" min="15" max="15"/>
    <col width="12.83203125" customWidth="1" style="130" min="16" max="21"/>
    <col width="10.83203125" customWidth="1" style="130" min="22" max="22"/>
    <col width="8.83203125" customWidth="1" style="130" min="23" max="23"/>
    <col hidden="1" width="0.33203125" customWidth="1" style="130" min="24" max="24"/>
    <col hidden="1" width="0.5" customWidth="1" style="130" min="25" max="25"/>
    <col width="15.83203125" customWidth="1" style="130" min="27" max="27"/>
  </cols>
  <sheetData>
    <row r="1" ht="21" customHeight="1" s="130">
      <c r="B1" s="198" t="inlineStr">
        <is>
          <t>RÉPARTITION PRÉVISIONNELLE DES DISPONIBILITÉS 2026-2027</t>
        </is>
      </c>
      <c r="O1" s="198" t="n"/>
      <c r="P1" s="198" t="n"/>
      <c r="Q1" s="198" t="n"/>
      <c r="R1" s="198" t="n"/>
      <c r="S1" s="198" t="n"/>
      <c r="T1" s="198" t="n"/>
      <c r="U1" s="198" t="n"/>
      <c r="V1" s="198" t="n"/>
    </row>
    <row r="2" ht="16" customHeight="1" s="130" thickBot="1">
      <c r="I2" s="20" t="n"/>
      <c r="J2" s="20" t="n"/>
      <c r="K2" s="20" t="n"/>
      <c r="L2" s="20" t="n"/>
    </row>
    <row r="3" ht="16" customHeight="1" s="130" thickTop="1">
      <c r="B3" s="21" t="inlineStr">
        <is>
          <t>NOM :</t>
        </is>
      </c>
      <c r="C3" s="21" t="n"/>
      <c r="D3" s="61" t="inlineStr">
        <is>
          <t>Essaid SABIR</t>
        </is>
      </c>
      <c r="G3" s="157" t="inlineStr">
        <is>
          <t>La répartition prévisionnelle</t>
        </is>
      </c>
      <c r="H3" s="230" t="n"/>
      <c r="I3" s="230" t="n"/>
      <c r="J3" s="230" t="n"/>
      <c r="K3" s="230" t="n"/>
      <c r="L3" s="230" t="n"/>
      <c r="M3" s="112" t="n"/>
    </row>
    <row r="4" ht="16" customHeight="1" s="130">
      <c r="B4" s="21" t="inlineStr">
        <is>
          <t>STATUT DE PROFESSEUR.E</t>
        </is>
      </c>
      <c r="C4" s="21" t="n"/>
      <c r="D4" s="62" t="inlineStr">
        <is>
          <t>Régulier</t>
        </is>
      </c>
      <c r="G4" s="159" t="inlineStr">
        <is>
          <t xml:space="preserve"> 2026-2027 couvre 3 trimestres</t>
        </is>
      </c>
      <c r="M4" s="112" t="n"/>
    </row>
    <row r="5" ht="16" customHeight="1" s="130" thickBot="1">
      <c r="B5" s="21" t="inlineStr">
        <is>
          <t>DÉPARTEMENT :</t>
        </is>
      </c>
      <c r="C5" s="21" t="n"/>
      <c r="D5" s="62" t="inlineStr">
        <is>
          <t>Science et Technologie</t>
        </is>
      </c>
      <c r="G5" s="161" t="inlineStr">
        <is>
          <t>(automne 2026, hiver 2027 et été 2027)</t>
        </is>
      </c>
      <c r="H5" s="231" t="n"/>
      <c r="I5" s="231" t="n"/>
      <c r="J5" s="231" t="n"/>
      <c r="K5" s="231" t="n"/>
      <c r="L5" s="231" t="n"/>
      <c r="M5" s="112" t="n"/>
    </row>
    <row r="6" ht="16" customHeight="1" s="130" thickTop="1"/>
    <row r="7" ht="16" customHeight="1" s="130">
      <c r="B7" s="66">
        <f>IF(D4="","Indiquez d'abord votre statut et répondez aux questions suivantes:","")</f>
        <v/>
      </c>
      <c r="D7" s="22" t="n"/>
    </row>
    <row r="8" ht="16" customFormat="1" customHeight="1" s="21">
      <c r="D8" s="23" t="inlineStr">
        <is>
          <t>Occupez-vous un poste de direction de département?</t>
        </is>
      </c>
      <c r="E8" s="69" t="inlineStr">
        <is>
          <t>non</t>
        </is>
      </c>
      <c r="F8" s="216" t="n"/>
      <c r="G8" s="216" t="n"/>
      <c r="H8" s="216" t="n"/>
      <c r="I8" s="216" t="n"/>
      <c r="J8" s="216" t="n"/>
      <c r="K8" s="216" t="n"/>
      <c r="L8" s="216" t="n"/>
      <c r="M8" s="25" t="n"/>
      <c r="N8" s="25" t="n"/>
      <c r="P8" s="63" t="n"/>
      <c r="Q8" s="63" t="n"/>
      <c r="R8" s="63" t="n"/>
      <c r="S8" s="63" t="n"/>
      <c r="T8" s="63" t="n"/>
      <c r="U8" s="63" t="n"/>
    </row>
    <row r="9" ht="16" customFormat="1" customHeight="1" s="21">
      <c r="D9" s="23" t="inlineStr">
        <is>
          <t>Occupez-vous le poste de présidence du Syndicat?</t>
        </is>
      </c>
      <c r="E9" s="69" t="inlineStr">
        <is>
          <t>non</t>
        </is>
      </c>
      <c r="G9" s="25" t="n"/>
      <c r="H9" s="25" t="n"/>
      <c r="I9" s="25" t="n"/>
      <c r="J9" s="25" t="n"/>
      <c r="K9" s="25" t="n"/>
      <c r="L9" s="25" t="n"/>
      <c r="M9" s="25" t="n"/>
      <c r="N9" s="25" t="n"/>
      <c r="R9" s="24" t="n"/>
      <c r="S9" s="24" t="n"/>
      <c r="T9" s="24" t="n"/>
      <c r="U9" s="24" t="n"/>
    </row>
    <row r="10" ht="16" customFormat="1" customHeight="1" s="21">
      <c r="D10" s="23" t="inlineStr">
        <is>
          <t>Êtes-vous titulaire d'une chaire qui donne droit à un dégrèvement tel que le prévoit la clause 7.12.5?</t>
        </is>
      </c>
      <c r="E10" s="69" t="inlineStr">
        <is>
          <t>non</t>
        </is>
      </c>
      <c r="G10" s="25" t="n"/>
      <c r="H10" s="25" t="n"/>
      <c r="K10" s="25">
        <f>IF(E10="oui","Indiquez ici le nombre d'ESAE auquel votre dégrèvement correspond:","")</f>
        <v/>
      </c>
      <c r="L10" s="25" t="n"/>
      <c r="M10" s="25" t="n"/>
      <c r="N10" s="25" t="n"/>
      <c r="R10" s="63" t="n"/>
      <c r="S10" s="63" t="n"/>
      <c r="T10" s="63" t="n"/>
      <c r="U10" s="63" t="n"/>
    </row>
    <row r="11" ht="16" customFormat="1" customHeight="1" s="21">
      <c r="D11" s="26" t="inlineStr">
        <is>
          <t>Avez-vous un dégrèvement tel que le prévoit l'article 32 Procédure de dégrèvement?</t>
        </is>
      </c>
      <c r="E11" s="69" t="inlineStr">
        <is>
          <t>non</t>
        </is>
      </c>
      <c r="G11" s="25" t="n"/>
      <c r="H11" s="25" t="n"/>
      <c r="K11" s="25">
        <f>IF(E11="oui","Indiquez ici le nombre d'ESAE auquel votre dégrèvement correspond:","")</f>
        <v/>
      </c>
      <c r="L11" s="25" t="n"/>
      <c r="M11" s="63" t="n"/>
      <c r="N11" s="25" t="n"/>
      <c r="R11" s="63" t="n"/>
      <c r="S11" s="63" t="n"/>
      <c r="T11" s="63" t="n"/>
      <c r="U11" s="63" t="n"/>
    </row>
    <row r="12" ht="16" customFormat="1" customHeight="1" s="21">
      <c r="D12" s="23" t="inlineStr">
        <is>
          <t>Avez-vous un crédit enseignement tel que le prévoit la clause 7.20 (ref : annexe B)?</t>
        </is>
      </c>
      <c r="E12" s="69" t="inlineStr">
        <is>
          <t>non</t>
        </is>
      </c>
      <c r="G12" s="108" t="n"/>
      <c r="H12" s="108" t="n"/>
      <c r="K12" s="109">
        <f>IF(E12="oui","Indiquez ici le nombre d'ESAE auquel vos crédits d'enseignement correspondent:","")</f>
        <v/>
      </c>
      <c r="L12" s="25" t="n"/>
      <c r="M12" s="108" t="n"/>
      <c r="N12" s="108" t="n"/>
      <c r="O12" s="108" t="n"/>
      <c r="P12" s="108" t="n"/>
      <c r="Q12" s="108" t="n"/>
      <c r="T12" s="25" t="n"/>
      <c r="U12" s="25" t="n"/>
    </row>
    <row r="13" ht="16" customFormat="1" customHeight="1" s="21">
      <c r="D13" s="23" t="inlineStr">
        <is>
          <t>Avez-vous un crédit de ESAE qui doit être reportée de l'année 2025-2026 ?</t>
        </is>
      </c>
      <c r="E13" s="69" t="inlineStr">
        <is>
          <t>non</t>
        </is>
      </c>
      <c r="G13" s="25" t="n"/>
      <c r="H13" s="25" t="n"/>
      <c r="K13" s="25">
        <f>IF(E13="oui","Indiquez ici le nombre d'ESAE auquel votre crédit correspond:","")</f>
        <v/>
      </c>
      <c r="L13" s="25" t="n"/>
      <c r="M13" s="108" t="n"/>
      <c r="N13" s="108" t="n"/>
      <c r="O13" s="108" t="n"/>
      <c r="P13" s="108" t="n"/>
      <c r="Q13" s="108" t="n"/>
      <c r="T13" s="25" t="n"/>
      <c r="U13" s="25" t="n"/>
    </row>
    <row r="14" ht="16" customHeight="1" s="130">
      <c r="D14" s="23" t="inlineStr">
        <is>
          <t>Avez-vous une dette de ESAE qui doit être reportée de l'année 2025-2026 ?</t>
        </is>
      </c>
      <c r="E14" s="69" t="inlineStr">
        <is>
          <t>non</t>
        </is>
      </c>
      <c r="F14" s="21" t="n"/>
      <c r="G14" s="25" t="n"/>
      <c r="H14" s="25" t="n"/>
      <c r="K14" s="25">
        <f>IF(E14="oui","Indiquez ici le nombre d'ESAE auquel votre dette correspond:","")</f>
        <v/>
      </c>
      <c r="L14" s="25" t="n"/>
      <c r="AA14" s="22" t="n"/>
    </row>
    <row r="15" ht="16" customHeight="1" s="130">
      <c r="D15" s="23" t="n"/>
      <c r="AA15" s="22" t="n"/>
    </row>
    <row r="16" ht="16" customHeight="1" s="130" thickBot="1">
      <c r="D16" s="22" t="n"/>
      <c r="AA16" s="27" t="n"/>
    </row>
    <row r="17" ht="21" customFormat="1" customHeight="1" s="29" thickTop="1">
      <c r="B17" s="28" t="n"/>
      <c r="C17" s="28" t="n"/>
      <c r="D17" s="28" t="n"/>
      <c r="E17" s="155" t="inlineStr">
        <is>
          <t>SOMMAIRE - NOMBRE ESAE</t>
        </is>
      </c>
      <c r="F17" s="230" t="n"/>
      <c r="G17" s="230" t="n"/>
      <c r="H17" s="230" t="n"/>
      <c r="AA17" s="27" t="n"/>
    </row>
    <row r="18" ht="21" customFormat="1" customHeight="1" s="31" thickBot="1">
      <c r="B18" s="30" t="n"/>
      <c r="C18" s="30" t="n"/>
      <c r="E18" s="86" t="inlineStr">
        <is>
          <t>Demandé</t>
        </is>
      </c>
      <c r="F18" s="103" t="inlineStr">
        <is>
          <t>Max demandé</t>
        </is>
      </c>
      <c r="G18" s="85" t="inlineStr">
        <is>
          <t>Min prévu</t>
        </is>
      </c>
      <c r="H18" s="86" t="inlineStr">
        <is>
          <t>Max possible</t>
        </is>
      </c>
      <c r="N18" s="65" t="n"/>
      <c r="AA18" s="27" t="n"/>
    </row>
    <row r="19" ht="21" customFormat="1" customHeight="1" s="31" thickTop="1">
      <c r="D19" s="32" t="inlineStr">
        <is>
          <t xml:space="preserve">Nombre d'ESAE dans des cours à contenu fermé  </t>
        </is>
      </c>
      <c r="E19" s="113">
        <f>SUM(N30:N35)+SUM(W30:W35)+SUM(N42:N47)+SUM(N66:N71)+SUM(N78:N83)+SUM(N102:N107)</f>
        <v/>
      </c>
      <c r="F19" s="70">
        <f>SUM(#REF!)+SUM(Y30:Y35)+SUM(#REF!)+SUM(#REF!)+SUM(#REF!)+SUM(#REF!)</f>
        <v/>
      </c>
      <c r="G19" s="82">
        <f>MAX(0,IF(D4="Régulier",Paramètres!D13,IF(D4="Auxiliaire",Paramètres!D14,IF(D4="De pratique",Paramètres!D15,IF(D4="Substitut (remplacement d'un.e professeur.e régulier)",Paramètres!D16,IF(D4="Substitut (remplacement d'un.e professeur.e auxiliaire)",Paramètres!D17,IF(D4="Substitut (remplacement d'un.e professeur.e de pratique)",Paramètres!D18,"aucun")))))))</f>
        <v/>
      </c>
      <c r="H19" s="83">
        <f>IF(D4="Régulier",Paramètres!G13,IF(D4="Auxiliaire",Paramètres!G14,IF(D4="De pratique",Paramètres!G15,IF(D4="Substitut (remplacement d'un.e professeur.e régulier)",Paramètres!G16,IF(D4="Substitut (remplacement d'un.e professeur.e auxiliaire)",Paramètres!G17,IF(D4="Substitut (remplacement d'un.e professeur.e de pratique)",Paramètres!G18,"aucun"))))))</f>
        <v/>
      </c>
      <c r="J19" s="30">
        <f>IF(G19="aucun","",IF(E19&lt;G19,"Vous devez ajouter des étudiants dans les cours à contenu fermé",IF(E19&gt;H19+1,"Vous avez dépassé le nombre maximum d'assignations autorisées sur deux années",IF(G19=0,"",""))))</f>
        <v/>
      </c>
      <c r="AA19" s="27" t="n"/>
    </row>
    <row r="20" ht="21" customFormat="1" customHeight="1" s="31" thickBot="1">
      <c r="D20" s="32" t="inlineStr">
        <is>
          <t xml:space="preserve">Nombre d'ESAE dans des cours à contenu ouvert  </t>
        </is>
      </c>
      <c r="E20" s="114">
        <f>SUM(N54:N59)+SUM(N90:N95)+SUM(N114:N119)</f>
        <v/>
      </c>
      <c r="F20" s="71">
        <f>SUM(#REF!)+SUM(#REF!)+SUM(#REF!)</f>
        <v/>
      </c>
      <c r="G20" s="80" t="inlineStr">
        <is>
          <t>aucun</t>
        </is>
      </c>
      <c r="H20" s="81">
        <f>IF(D4="Régulier",Paramètres!H13,IF(D4="Auxiliaire",Paramètres!H14,IF(D4="De pratique",Paramètres!H15,IF(D4="Substitut (remplacement d'un.e professeur.e régulier)",Paramètres!H16,IF(D4="Substitut (remplacement d'un.e professeur.e auxiliaire)",Paramètres!H17,IF(D4="Substitut (remplacement d'un.e professeur.e de pratique)",Paramètres!H18,"aucun"))))))</f>
        <v/>
      </c>
      <c r="J20" s="31">
        <f>IF(H20="aucun","",IF(E20&gt;H20+1,"Vous dépassez le maximum autorisé dans les cours ouverts, cet excédent ne sera pas comptabilisé dans les ESAE",""))</f>
        <v/>
      </c>
      <c r="M20" s="33" t="n"/>
      <c r="O20" s="34" t="n"/>
    </row>
    <row r="21" ht="21" customFormat="1" customHeight="1" s="31" thickBot="1" thickTop="1">
      <c r="D21" s="32" t="inlineStr">
        <is>
          <t xml:space="preserve">Nombre total d'ESAE  </t>
        </is>
      </c>
      <c r="E21" s="72">
        <f>IF(E20&lt;H20,E19+E20,E19+H20)</f>
        <v/>
      </c>
      <c r="F21" s="72">
        <f>IF(F20&lt;J20,F19+F20,F19+J20)</f>
        <v/>
      </c>
      <c r="G21" s="84">
        <f>MAX(0,IF(D4="Régulier",Paramètres!F13,IF(D4="Auxiliaire",Paramètres!F14,IF(D4="De pratique",Paramètres!F15,IF(D4="Substitut (remplacement d'un.e professeur.e régulier)",Paramètres!F16,IF(D4="Substitut (remplacement d'un.e professeur.e auxiliaire)",Paramètres!F17,IF(D4="Substitut (remplacement d'un.e professeur.e de pratique)",Paramètres!F18,"aucun")))))))</f>
        <v/>
      </c>
      <c r="H21" s="81">
        <f>IF(D4="Régulier",Paramètres!I13,IF(D4="Auxiliaire",Paramètres!I14,IF(D4="De pratique",Paramètres!I15,IF(D4="Substitut (remplacement d'un.e professeur.e régulier)",Paramètres!I16,IF(D4="Substitut (remplacement d'un.e professeur.e auxiliaire)",Paramètres!I17,IF(D4="Substitut (remplacement d'un.e professeur.e de pratique)",Paramètres!I18,"aucun"))))))</f>
        <v/>
      </c>
      <c r="J21" s="30">
        <f>IF(H19="aucun","",IF(E21&lt;G21-1,"Vous devez ajouter des étudiants pour atteindre le nombre minimum d'ESAE prévu pour 2025-2026",IF(E21&gt;H21+1,"Il n'est pas possible de faire plus que le double permis pour une année",IF(E21&gt;G21+1,"Si ce volume se réalise en 2025-2026, il vous sera possible de réduire votre nombre d'ESAE en 2026-2027",""))))</f>
        <v/>
      </c>
      <c r="M21" s="33" t="n"/>
      <c r="O21" s="34" t="n"/>
    </row>
    <row r="22" ht="21" customFormat="1" customHeight="1" s="31" thickTop="1">
      <c r="D22" s="73">
        <f>IF(E20&gt;I20,"Assignations, dans les cours ouverts, non comptabilisées dans les ESAE","")</f>
        <v/>
      </c>
      <c r="E22" s="74">
        <f>IF(E20&gt;I20,E20-E21,"")</f>
        <v/>
      </c>
      <c r="G22" s="34" t="n"/>
      <c r="H22" s="34" t="n"/>
      <c r="M22" s="33" t="n"/>
      <c r="O22" s="34" t="n"/>
      <c r="P22" s="35" t="n"/>
      <c r="Q22" s="35" t="n"/>
    </row>
    <row r="23" ht="42" customHeight="1" s="130">
      <c r="B23" s="125" t="inlineStr">
        <is>
          <t>Commentaires :</t>
        </is>
      </c>
      <c r="D23" s="163" t="inlineStr"/>
      <c r="E23" s="232" t="n"/>
      <c r="F23" s="232" t="n"/>
      <c r="G23" s="232" t="n"/>
      <c r="H23" s="232" t="n"/>
      <c r="I23" s="232" t="n"/>
      <c r="J23" s="232" t="n"/>
      <c r="K23" s="232" t="n"/>
      <c r="L23" s="232" t="n"/>
      <c r="M23" s="7" t="n"/>
      <c r="N23" s="7" t="n"/>
      <c r="O23" s="7" t="n"/>
      <c r="P23" s="7" t="n"/>
      <c r="Q23" s="7" t="n"/>
      <c r="R23" s="7" t="n"/>
      <c r="S23" s="7" t="n"/>
      <c r="T23" s="7" t="n"/>
      <c r="U23" s="7" t="n"/>
      <c r="V23" s="7" t="n"/>
      <c r="W23" s="7" t="n"/>
    </row>
    <row r="24" ht="16" customHeight="1" s="130">
      <c r="D24" s="4" t="n"/>
      <c r="E24" s="4" t="n"/>
      <c r="F24" s="36" t="n"/>
      <c r="G24" s="37" t="n"/>
      <c r="H24" s="37" t="n"/>
      <c r="P24" s="36" t="n"/>
      <c r="Q24" s="36" t="n"/>
      <c r="R24" s="4" t="n"/>
      <c r="S24" s="4" t="n"/>
      <c r="T24" s="4" t="n"/>
      <c r="U24" s="4" t="n"/>
    </row>
    <row r="25" ht="21" customHeight="1" s="130">
      <c r="B25" s="177" t="inlineStr">
        <is>
          <t>SUIVI ET/OU ÉVALUATION DES APPRENTISSAGES dans les COURS À CONTENU FERMÉ (standard) au 1ER CYCLE</t>
        </is>
      </c>
    </row>
    <row r="26" ht="3" customHeight="1" s="130" thickBot="1">
      <c r="B26" s="39" t="n"/>
      <c r="C26" s="40" t="n"/>
      <c r="D26" s="199" t="n"/>
      <c r="E26" s="199" t="n"/>
    </row>
    <row r="27" ht="21" customHeight="1" s="130" thickTop="1">
      <c r="B27" s="233" t="inlineStr">
        <is>
          <t>Sigle</t>
        </is>
      </c>
      <c r="C27" s="234" t="inlineStr">
        <is>
          <t>Titre</t>
        </is>
      </c>
      <c r="D27" s="230" t="n"/>
      <c r="E27" s="235" t="n"/>
      <c r="G27" s="182" t="inlineStr">
        <is>
          <t>Catégorie A - Suivi des apprentissages</t>
        </is>
      </c>
      <c r="H27" s="236" t="n"/>
      <c r="I27" s="236" t="n"/>
      <c r="J27" s="236" t="n"/>
      <c r="K27" s="236" t="n"/>
      <c r="L27" s="236" t="n"/>
      <c r="M27" s="237" t="inlineStr">
        <is>
          <t>Total</t>
        </is>
      </c>
      <c r="N27" s="234" t="inlineStr">
        <is>
          <t>ESAE</t>
        </is>
      </c>
      <c r="P27" s="182" t="inlineStr">
        <is>
          <t>Catégorie B - Suivi et évaluation des apprentissages</t>
        </is>
      </c>
      <c r="Q27" s="236" t="n"/>
      <c r="R27" s="236" t="n"/>
      <c r="S27" s="236" t="n"/>
      <c r="T27" s="236" t="n"/>
      <c r="U27" s="236" t="n"/>
      <c r="V27" s="238" t="inlineStr">
        <is>
          <t>Total</t>
        </is>
      </c>
      <c r="W27" s="234" t="inlineStr">
        <is>
          <t>Nb ESAE</t>
        </is>
      </c>
      <c r="X27" s="125" t="inlineStr">
        <is>
          <t>Total maximum</t>
        </is>
      </c>
      <c r="Y27" s="127" t="inlineStr">
        <is>
          <t>ESAE maximum</t>
        </is>
      </c>
    </row>
    <row r="28" ht="16" customHeight="1" s="130" thickBot="1">
      <c r="B28" s="239" t="n"/>
      <c r="E28" s="240" t="n"/>
      <c r="G28" s="131" t="inlineStr">
        <is>
          <t>Automne 2026</t>
        </is>
      </c>
      <c r="H28" s="241" t="n"/>
      <c r="I28" s="131" t="inlineStr">
        <is>
          <t>Hiver 2027</t>
        </is>
      </c>
      <c r="J28" s="241" t="n"/>
      <c r="K28" s="131" t="inlineStr">
        <is>
          <t>Été 2027</t>
        </is>
      </c>
      <c r="L28" s="241" t="n"/>
      <c r="M28" s="242" t="n"/>
      <c r="N28" s="240" t="n"/>
      <c r="P28" s="131" t="inlineStr">
        <is>
          <t>Automne 2026</t>
        </is>
      </c>
      <c r="Q28" s="241" t="n"/>
      <c r="R28" s="131" t="inlineStr">
        <is>
          <t>Hiver 2027</t>
        </is>
      </c>
      <c r="S28" s="241" t="n"/>
      <c r="T28" s="131" t="inlineStr">
        <is>
          <t>Été 2027</t>
        </is>
      </c>
      <c r="U28" s="241" t="n"/>
      <c r="V28" s="231" t="n"/>
      <c r="W28" s="243" t="n"/>
      <c r="X28" s="112" t="n"/>
    </row>
    <row r="29" ht="16" customHeight="1" s="130" thickBot="1" thickTop="1">
      <c r="B29" s="244" t="n"/>
      <c r="C29" s="231" t="n"/>
      <c r="D29" s="231" t="n"/>
      <c r="E29" s="243" t="n"/>
      <c r="G29" s="110" t="inlineStr">
        <is>
          <t>Demandé</t>
        </is>
      </c>
      <c r="H29" s="111" t="inlineStr">
        <is>
          <t>Maximum</t>
        </is>
      </c>
      <c r="I29" s="110" t="inlineStr">
        <is>
          <t>Demandé</t>
        </is>
      </c>
      <c r="J29" s="111" t="inlineStr">
        <is>
          <t>Maximum</t>
        </is>
      </c>
      <c r="K29" s="110" t="inlineStr">
        <is>
          <t>Demandé</t>
        </is>
      </c>
      <c r="L29" s="111" t="inlineStr">
        <is>
          <t>Maximum</t>
        </is>
      </c>
      <c r="M29" s="245" t="n"/>
      <c r="N29" s="243" t="n"/>
      <c r="P29" s="110" t="inlineStr">
        <is>
          <t>Demandé</t>
        </is>
      </c>
      <c r="Q29" s="111" t="inlineStr">
        <is>
          <t>Maximum</t>
        </is>
      </c>
      <c r="R29" s="110" t="inlineStr">
        <is>
          <t>Demandé</t>
        </is>
      </c>
      <c r="S29" s="111" t="inlineStr">
        <is>
          <t>Maximum</t>
        </is>
      </c>
      <c r="T29" s="110" t="inlineStr">
        <is>
          <t>Demandé</t>
        </is>
      </c>
      <c r="U29" s="111" t="inlineStr">
        <is>
          <t>Maximum</t>
        </is>
      </c>
      <c r="V29" s="87" t="n"/>
      <c r="W29" s="88" t="n"/>
      <c r="X29" s="112" t="n"/>
    </row>
    <row r="30" ht="16" customFormat="1" customHeight="1" s="41" thickTop="1">
      <c r="B30" s="14" t="inlineStr">
        <is>
          <t>INF 1161</t>
        </is>
      </c>
      <c r="C30" s="246" t="inlineStr">
        <is>
          <t>Réseaux mobiles et communications sans fil</t>
        </is>
      </c>
      <c r="D30" s="247" t="n"/>
      <c r="E30" s="248" t="n"/>
      <c r="G30" s="9" t="n"/>
      <c r="H30" s="9" t="n"/>
      <c r="I30" s="9" t="n"/>
      <c r="J30" s="9" t="n"/>
      <c r="K30" s="89" t="n"/>
      <c r="L30" s="9" t="n"/>
      <c r="M30" s="91">
        <f>G30+I30+K30</f>
        <v/>
      </c>
      <c r="N30" s="44">
        <f>M30*0.5</f>
        <v/>
      </c>
      <c r="P30" s="89" t="n">
        <v>20</v>
      </c>
      <c r="Q30" s="9" t="n">
        <v>50</v>
      </c>
      <c r="R30" s="89" t="n">
        <v>10</v>
      </c>
      <c r="S30" s="9" t="n">
        <v>50</v>
      </c>
      <c r="T30" s="89" t="n">
        <v>10</v>
      </c>
      <c r="U30" s="9" t="n">
        <v>50</v>
      </c>
      <c r="V30" s="43">
        <f>P30+R30+T30</f>
        <v/>
      </c>
      <c r="W30" s="44">
        <f>V30*1</f>
        <v/>
      </c>
      <c r="X30" s="97">
        <f>#REF!+#REF!+#REF!</f>
        <v/>
      </c>
      <c r="Y30" s="98">
        <f>X30*1</f>
        <v/>
      </c>
    </row>
    <row r="31" ht="16" customFormat="1" customHeight="1" s="41">
      <c r="B31" s="10" t="inlineStr">
        <is>
          <t>INF 1167</t>
        </is>
      </c>
      <c r="C31" s="249" t="inlineStr">
        <is>
          <t>Internet des objets et intelligence ambiante</t>
        </is>
      </c>
      <c r="D31" s="250" t="n"/>
      <c r="E31" s="251" t="n"/>
      <c r="G31" s="11" t="n"/>
      <c r="H31" s="11" t="n"/>
      <c r="I31" s="11" t="n"/>
      <c r="J31" s="11" t="n"/>
      <c r="K31" s="185" t="n"/>
      <c r="L31" s="11" t="n"/>
      <c r="M31" s="92">
        <f>G31+I31+K31</f>
        <v/>
      </c>
      <c r="N31" s="48">
        <f>M31*0.5</f>
        <v/>
      </c>
      <c r="P31" s="185" t="n">
        <v>10</v>
      </c>
      <c r="Q31" s="11" t="n">
        <v>50</v>
      </c>
      <c r="R31" s="185" t="n">
        <v>10</v>
      </c>
      <c r="S31" s="11" t="n">
        <v>50</v>
      </c>
      <c r="T31" s="185" t="n">
        <v>10</v>
      </c>
      <c r="U31" s="11" t="n">
        <v>50</v>
      </c>
      <c r="V31" s="47">
        <f>P31+R31+T31</f>
        <v/>
      </c>
      <c r="W31" s="48">
        <f>V31*1</f>
        <v/>
      </c>
      <c r="X31" s="99">
        <f>#REF!+#REF!+#REF!</f>
        <v/>
      </c>
      <c r="Y31" s="100">
        <f>X31*1</f>
        <v/>
      </c>
    </row>
    <row r="32" ht="16" customFormat="1" customHeight="1" s="41">
      <c r="B32" s="10" t="inlineStr">
        <is>
          <t>INF 1163</t>
        </is>
      </c>
      <c r="C32" s="249" t="inlineStr">
        <is>
          <t>Réseaux: fondements et technologies émergentes</t>
        </is>
      </c>
      <c r="D32" s="250" t="n"/>
      <c r="E32" s="251" t="n"/>
      <c r="G32" s="11" t="n"/>
      <c r="H32" s="11" t="n"/>
      <c r="I32" s="11" t="n"/>
      <c r="J32" s="11" t="n"/>
      <c r="K32" s="185" t="n"/>
      <c r="L32" s="11" t="n"/>
      <c r="M32" s="92">
        <f>G32+I32+K32</f>
        <v/>
      </c>
      <c r="N32" s="48">
        <f>M32*0.5</f>
        <v/>
      </c>
      <c r="P32" s="185" t="n">
        <v>15</v>
      </c>
      <c r="Q32" s="11" t="n">
        <v>50</v>
      </c>
      <c r="R32" s="185" t="n">
        <v>10</v>
      </c>
      <c r="S32" s="11" t="n">
        <v>50</v>
      </c>
      <c r="T32" s="185" t="n">
        <v>10</v>
      </c>
      <c r="U32" s="11" t="n">
        <v>50</v>
      </c>
      <c r="V32" s="47">
        <f>P32+R32+T32</f>
        <v/>
      </c>
      <c r="W32" s="48">
        <f>V32*1</f>
        <v/>
      </c>
      <c r="X32" s="99">
        <f>#REF!+#REF!+#REF!</f>
        <v/>
      </c>
      <c r="Y32" s="100">
        <f>X32*1</f>
        <v/>
      </c>
    </row>
    <row r="33" ht="16" customFormat="1" customHeight="1" s="41">
      <c r="B33" s="10" t="inlineStr">
        <is>
          <t>INF 1165</t>
        </is>
      </c>
      <c r="C33" s="249" t="inlineStr">
        <is>
          <t>Réseaux et sécurité informatique</t>
        </is>
      </c>
      <c r="D33" s="250" t="n"/>
      <c r="E33" s="251" t="n"/>
      <c r="G33" s="11" t="n"/>
      <c r="H33" s="11" t="n"/>
      <c r="I33" s="11" t="n"/>
      <c r="J33" s="11" t="n"/>
      <c r="K33" s="185" t="n"/>
      <c r="L33" s="11" t="n"/>
      <c r="M33" s="92">
        <f>G33+I33+K33</f>
        <v/>
      </c>
      <c r="N33" s="48">
        <f>M33*0.5</f>
        <v/>
      </c>
      <c r="P33" s="185" t="n">
        <v>10</v>
      </c>
      <c r="Q33" s="11" t="n">
        <v>20</v>
      </c>
      <c r="R33" s="185" t="n">
        <v>10</v>
      </c>
      <c r="S33" s="11" t="n">
        <v>20</v>
      </c>
      <c r="T33" s="185" t="n">
        <v>10</v>
      </c>
      <c r="U33" s="11" t="n">
        <v>20</v>
      </c>
      <c r="V33" s="47">
        <f>P33+R33+T33</f>
        <v/>
      </c>
      <c r="W33" s="48">
        <f>V33*1</f>
        <v/>
      </c>
      <c r="X33" s="99">
        <f>#REF!+#REF!+#REF!</f>
        <v/>
      </c>
      <c r="Y33" s="100">
        <f>X33*1</f>
        <v/>
      </c>
    </row>
    <row r="34" ht="16" customFormat="1" customHeight="1" s="41">
      <c r="B34" s="10" t="n"/>
      <c r="C34" s="249" t="n"/>
      <c r="D34" s="250" t="n"/>
      <c r="E34" s="251" t="n"/>
      <c r="G34" s="11" t="n"/>
      <c r="H34" s="11" t="n"/>
      <c r="I34" s="11" t="n"/>
      <c r="J34" s="11" t="n"/>
      <c r="K34" s="185" t="n"/>
      <c r="L34" s="11" t="n"/>
      <c r="M34" s="92">
        <f>G34+I34+K34</f>
        <v/>
      </c>
      <c r="N34" s="48">
        <f>M34*0.5</f>
        <v/>
      </c>
      <c r="P34" s="185" t="n"/>
      <c r="Q34" s="11" t="n"/>
      <c r="R34" s="185" t="n"/>
      <c r="S34" s="11" t="n"/>
      <c r="T34" s="185" t="n"/>
      <c r="U34" s="11" t="n"/>
      <c r="V34" s="47">
        <f>P34+R34+T34</f>
        <v/>
      </c>
      <c r="W34" s="48">
        <f>V34*1</f>
        <v/>
      </c>
      <c r="X34" s="99">
        <f>#REF!+#REF!+#REF!</f>
        <v/>
      </c>
      <c r="Y34" s="100">
        <f>X34*1</f>
        <v/>
      </c>
    </row>
    <row r="35" ht="16" customFormat="1" customHeight="1" s="41" thickBot="1">
      <c r="B35" s="12" t="n"/>
      <c r="C35" s="252" t="n"/>
      <c r="D35" s="253" t="n"/>
      <c r="E35" s="254" t="n"/>
      <c r="G35" s="13" t="n"/>
      <c r="H35" s="13" t="n"/>
      <c r="I35" s="13" t="n"/>
      <c r="J35" s="13" t="n"/>
      <c r="K35" s="143" t="n"/>
      <c r="L35" s="13" t="n"/>
      <c r="M35" s="93">
        <f>G35+I35+K35</f>
        <v/>
      </c>
      <c r="N35" s="52">
        <f>M35*0.5</f>
        <v/>
      </c>
      <c r="P35" s="143" t="n"/>
      <c r="Q35" s="13" t="n"/>
      <c r="R35" s="143" t="n"/>
      <c r="S35" s="13" t="n"/>
      <c r="T35" s="143" t="n"/>
      <c r="U35" s="13" t="n"/>
      <c r="V35" s="51">
        <f>P35+R35+T35</f>
        <v/>
      </c>
      <c r="W35" s="52">
        <f>V35*1</f>
        <v/>
      </c>
      <c r="X35" s="101">
        <f>#REF!+#REF!+#REF!</f>
        <v/>
      </c>
      <c r="Y35" s="102">
        <f>X35*1</f>
        <v/>
      </c>
    </row>
    <row r="36" ht="16" customHeight="1" s="130" thickTop="1">
      <c r="G36" s="22" t="n"/>
      <c r="H36" s="22" t="n"/>
      <c r="I36" s="22" t="n"/>
      <c r="J36" s="22" t="n"/>
      <c r="K36" s="22" t="n"/>
      <c r="L36" s="22" t="n"/>
      <c r="M36" s="22" t="n"/>
      <c r="N36" s="22" t="n"/>
    </row>
    <row r="37" ht="21" customHeight="1" s="130">
      <c r="B37" s="177" t="inlineStr">
        <is>
          <t>SUIVI ET ÉVALUATION DES APRRENTISSAGES dans les COURS À CONTENU FERMÉ désignés à CHARGE de travail ACCRUE au 1ER CYCLE</t>
        </is>
      </c>
    </row>
    <row r="38" ht="3" customFormat="1" customHeight="1" s="55" thickBot="1">
      <c r="B38" s="53" t="n"/>
      <c r="C38" s="54" t="n"/>
      <c r="D38" s="54" t="n"/>
    </row>
    <row r="39" ht="21" customHeight="1" s="130" thickTop="1">
      <c r="B39" s="255" t="inlineStr">
        <is>
          <t>Sigle</t>
        </is>
      </c>
      <c r="C39" s="256" t="inlineStr">
        <is>
          <t>Titre</t>
        </is>
      </c>
      <c r="D39" s="230" t="n"/>
      <c r="E39" s="230" t="n"/>
      <c r="G39" s="182" t="inlineStr">
        <is>
          <t>Catégorie C - Suivi et évaluation des apprentissages</t>
        </is>
      </c>
      <c r="H39" s="236" t="n"/>
      <c r="I39" s="236" t="n"/>
      <c r="J39" s="236" t="n"/>
      <c r="K39" s="236" t="n"/>
      <c r="L39" s="236" t="n"/>
      <c r="M39" s="256" t="inlineStr">
        <is>
          <t>Total</t>
        </is>
      </c>
      <c r="N39" s="257" t="inlineStr">
        <is>
          <t>Nb ESAE</t>
        </is>
      </c>
    </row>
    <row r="40" ht="16" customHeight="1" s="130" thickBot="1">
      <c r="B40" s="112" t="n"/>
      <c r="C40" s="258" t="n"/>
      <c r="G40" s="131" t="inlineStr">
        <is>
          <t>Automne 2026</t>
        </is>
      </c>
      <c r="H40" s="241" t="n"/>
      <c r="I40" s="131" t="inlineStr">
        <is>
          <t>Hiver 2027</t>
        </is>
      </c>
      <c r="J40" s="241" t="n"/>
      <c r="K40" s="131" t="inlineStr">
        <is>
          <t>Été 2027</t>
        </is>
      </c>
      <c r="L40" s="241" t="n"/>
      <c r="M40" s="259" t="n"/>
      <c r="N40" s="260" t="n"/>
      <c r="P40" s="204" t="n"/>
      <c r="Q40" s="204" t="n"/>
      <c r="R40" s="204" t="n"/>
      <c r="S40" s="204" t="n"/>
      <c r="T40" s="204" t="n"/>
      <c r="U40" s="204" t="n"/>
      <c r="V40" s="204" t="n"/>
      <c r="W40" s="204" t="n"/>
    </row>
    <row r="41" ht="16" customHeight="1" s="130" thickBot="1" thickTop="1">
      <c r="B41" s="261" t="n"/>
      <c r="C41" s="259" t="n"/>
      <c r="D41" s="231" t="n"/>
      <c r="E41" s="231" t="n"/>
      <c r="G41" s="110" t="inlineStr">
        <is>
          <t>Demandé</t>
        </is>
      </c>
      <c r="H41" s="111" t="inlineStr">
        <is>
          <t>Maximum</t>
        </is>
      </c>
      <c r="I41" s="110" t="inlineStr">
        <is>
          <t>Demandé</t>
        </is>
      </c>
      <c r="J41" s="111" t="inlineStr">
        <is>
          <t>Maximum</t>
        </is>
      </c>
      <c r="K41" s="110" t="inlineStr">
        <is>
          <t>Demandé</t>
        </is>
      </c>
      <c r="L41" s="111" t="inlineStr">
        <is>
          <t>Maximum</t>
        </is>
      </c>
      <c r="M41" s="87" t="n"/>
      <c r="N41" s="148" t="n"/>
      <c r="P41" s="204" t="n"/>
      <c r="Q41" s="204" t="n"/>
      <c r="R41" s="204" t="n"/>
      <c r="S41" s="204" t="n"/>
      <c r="T41" s="204" t="n"/>
      <c r="U41" s="204" t="n"/>
      <c r="V41" s="204" t="n"/>
      <c r="W41" s="204" t="n"/>
    </row>
    <row r="42" ht="16" customFormat="1" customHeight="1" s="41" thickTop="1">
      <c r="B42" s="96" t="n"/>
      <c r="C42" s="262" t="n"/>
      <c r="D42" s="263" t="n"/>
      <c r="E42" s="264" t="n"/>
      <c r="F42" s="56" t="n"/>
      <c r="G42" s="42" t="n"/>
      <c r="H42" s="9" t="n"/>
      <c r="I42" s="42" t="n"/>
      <c r="J42" s="9" t="n"/>
      <c r="K42" s="90" t="n"/>
      <c r="L42" s="9" t="n"/>
      <c r="M42" s="43">
        <f>G42+I42+K42</f>
        <v/>
      </c>
      <c r="N42" s="44">
        <f>M42*1.25</f>
        <v/>
      </c>
      <c r="P42" s="129" t="inlineStr">
        <is>
          <t>Pour indiquer un cours dans cette catégorie, il faut que celui-ci ait été désigné comme tel par le comité paritaire de catégorisation des cours</t>
        </is>
      </c>
    </row>
    <row r="43" ht="16" customFormat="1" customHeight="1" s="41">
      <c r="B43" s="45" t="n"/>
      <c r="C43" s="265" t="n"/>
      <c r="D43" s="266" t="n"/>
      <c r="E43" s="267" t="n"/>
      <c r="F43" s="56" t="n"/>
      <c r="G43" s="46" t="n"/>
      <c r="H43" s="11" t="n"/>
      <c r="I43" s="46" t="n"/>
      <c r="J43" s="11" t="n"/>
      <c r="K43" s="166" t="n"/>
      <c r="L43" s="11" t="n"/>
      <c r="M43" s="47">
        <f>G43+I43+K43</f>
        <v/>
      </c>
      <c r="N43" s="48">
        <f>M43*1.25</f>
        <v/>
      </c>
    </row>
    <row r="44" ht="16" customFormat="1" customHeight="1" s="41">
      <c r="B44" s="45" t="n"/>
      <c r="C44" s="265" t="n"/>
      <c r="D44" s="266" t="n"/>
      <c r="E44" s="267" t="n"/>
      <c r="F44" s="56" t="n"/>
      <c r="G44" s="46" t="n"/>
      <c r="H44" s="11" t="n"/>
      <c r="I44" s="46" t="n"/>
      <c r="J44" s="11" t="n"/>
      <c r="K44" s="166" t="n"/>
      <c r="L44" s="11" t="n"/>
      <c r="M44" s="47">
        <f>G44+I44+K44</f>
        <v/>
      </c>
      <c r="N44" s="48">
        <f>M44*1.25</f>
        <v/>
      </c>
      <c r="T44" s="204" t="n"/>
      <c r="U44" s="204" t="n"/>
      <c r="W44" s="204" t="n"/>
      <c r="X44" s="204" t="n"/>
      <c r="Y44" s="204" t="n"/>
      <c r="Z44" s="204" t="n"/>
    </row>
    <row r="45" ht="16" customFormat="1" customHeight="1" s="41">
      <c r="B45" s="45" t="n"/>
      <c r="C45" s="265" t="n"/>
      <c r="D45" s="266" t="n"/>
      <c r="E45" s="267" t="n"/>
      <c r="F45" s="56" t="n"/>
      <c r="G45" s="46" t="n"/>
      <c r="H45" s="11" t="n"/>
      <c r="I45" s="46" t="n"/>
      <c r="J45" s="11" t="n"/>
      <c r="K45" s="166" t="n"/>
      <c r="L45" s="11" t="n"/>
      <c r="M45" s="47">
        <f>G45+I45+K45</f>
        <v/>
      </c>
      <c r="N45" s="48">
        <f>M45*1.25</f>
        <v/>
      </c>
      <c r="T45" s="204" t="n"/>
      <c r="U45" s="204" t="n"/>
      <c r="W45" s="58" t="n"/>
      <c r="X45" s="58" t="n"/>
      <c r="Y45" s="204" t="n"/>
      <c r="Z45" s="204" t="n"/>
    </row>
    <row r="46" ht="16" customFormat="1" customHeight="1" s="41">
      <c r="B46" s="45" t="n"/>
      <c r="C46" s="265" t="n"/>
      <c r="D46" s="266" t="n"/>
      <c r="E46" s="267" t="n"/>
      <c r="F46" s="56" t="n"/>
      <c r="G46" s="46" t="n"/>
      <c r="H46" s="11" t="n"/>
      <c r="I46" s="46" t="n"/>
      <c r="J46" s="11" t="n"/>
      <c r="K46" s="166" t="n"/>
      <c r="L46" s="11" t="n"/>
      <c r="M46" s="47">
        <f>G46+I46+K46</f>
        <v/>
      </c>
      <c r="N46" s="48">
        <f>M46*1.25</f>
        <v/>
      </c>
      <c r="P46" s="151" t="inlineStr">
        <is>
          <t xml:space="preserve">Pour l'instant, seuls les cours de langue avec oraux sont acceptés dans cette catégorie. </t>
        </is>
      </c>
    </row>
    <row r="47" ht="16" customFormat="1" customHeight="1" s="41" thickBot="1">
      <c r="B47" s="49" t="n"/>
      <c r="C47" s="268" t="n"/>
      <c r="D47" s="269" t="n"/>
      <c r="E47" s="270" t="n"/>
      <c r="F47" s="56" t="n"/>
      <c r="G47" s="50" t="n"/>
      <c r="H47" s="13" t="n"/>
      <c r="I47" s="50" t="n"/>
      <c r="J47" s="13" t="n"/>
      <c r="K47" s="195" t="n"/>
      <c r="L47" s="13" t="n"/>
      <c r="M47" s="51">
        <f>G47+I47+K47</f>
        <v/>
      </c>
      <c r="N47" s="52">
        <f>M47*1.25</f>
        <v/>
      </c>
    </row>
    <row r="48" ht="15" customHeight="1" s="130" thickTop="1">
      <c r="G48" s="22" t="n"/>
      <c r="H48" s="22" t="n"/>
      <c r="I48" s="22" t="n"/>
      <c r="J48" s="22" t="n"/>
      <c r="K48" s="22" t="n"/>
      <c r="L48" s="22" t="n"/>
      <c r="M48" s="22" t="n"/>
      <c r="N48" s="22" t="n"/>
    </row>
    <row r="49" ht="21" customHeight="1" s="130">
      <c r="B49" s="177" t="inlineStr">
        <is>
          <t>SUIVI ET ÉVALUATION DES APPRENTISGES dans les COURS À CONTENU OUVERT au 1ER CYCLE</t>
        </is>
      </c>
    </row>
    <row r="50" ht="3" customFormat="1" customHeight="1" s="55" thickBot="1">
      <c r="B50" s="53" t="n"/>
      <c r="C50" s="54" t="n"/>
      <c r="D50" s="54" t="n"/>
    </row>
    <row r="51" ht="21" customHeight="1" s="130" thickTop="1">
      <c r="B51" s="255" t="inlineStr">
        <is>
          <t>Sigle</t>
        </is>
      </c>
      <c r="C51" s="237" t="inlineStr">
        <is>
          <t>Titre</t>
        </is>
      </c>
      <c r="D51" s="271" t="n"/>
      <c r="E51" s="234" t="inlineStr">
        <is>
          <t>Crédits</t>
        </is>
      </c>
      <c r="G51" s="182" t="inlineStr">
        <is>
          <t>Catégorie D - Suivi et évaluation des apprentissages</t>
        </is>
      </c>
      <c r="H51" s="236" t="n"/>
      <c r="I51" s="236" t="n"/>
      <c r="J51" s="236" t="n"/>
      <c r="K51" s="236" t="n"/>
      <c r="L51" s="236" t="n"/>
      <c r="M51" s="238" t="inlineStr">
        <is>
          <t>Total</t>
        </is>
      </c>
      <c r="N51" s="234" t="inlineStr">
        <is>
          <t>Nb ESAE</t>
        </is>
      </c>
      <c r="V51" s="59" t="n"/>
    </row>
    <row r="52" ht="16" customHeight="1" s="130" thickBot="1">
      <c r="B52" s="112" t="n"/>
      <c r="C52" s="258" t="n"/>
      <c r="D52" s="272" t="n"/>
      <c r="E52" s="240" t="n"/>
      <c r="G52" s="131" t="inlineStr">
        <is>
          <t>Automne 2026</t>
        </is>
      </c>
      <c r="H52" s="241" t="n"/>
      <c r="I52" s="131" t="inlineStr">
        <is>
          <t>Hiver 2027</t>
        </is>
      </c>
      <c r="J52" s="241" t="n"/>
      <c r="K52" s="131" t="inlineStr">
        <is>
          <t>Été 2027</t>
        </is>
      </c>
      <c r="L52" s="241" t="n"/>
      <c r="M52" s="231" t="n"/>
      <c r="N52" s="243" t="n"/>
      <c r="P52" s="60" t="n"/>
      <c r="Q52" s="60" t="n"/>
      <c r="V52" s="59" t="n"/>
    </row>
    <row r="53" ht="16" customHeight="1" s="130" thickBot="1" thickTop="1">
      <c r="B53" s="261" t="n"/>
      <c r="C53" s="259" t="n"/>
      <c r="D53" s="273" t="n"/>
      <c r="E53" s="243" t="n"/>
      <c r="G53" s="110" t="inlineStr">
        <is>
          <t>Demandé</t>
        </is>
      </c>
      <c r="H53" s="111" t="inlineStr">
        <is>
          <t>Maximum</t>
        </is>
      </c>
      <c r="I53" s="110" t="inlineStr">
        <is>
          <t>Demandé</t>
        </is>
      </c>
      <c r="J53" s="111" t="inlineStr">
        <is>
          <t>Maximum</t>
        </is>
      </c>
      <c r="K53" s="110" t="inlineStr">
        <is>
          <t>Demandé</t>
        </is>
      </c>
      <c r="L53" s="111" t="inlineStr">
        <is>
          <t>Maximum</t>
        </is>
      </c>
      <c r="M53" s="87" t="n"/>
      <c r="N53" s="88" t="n"/>
      <c r="P53" s="60" t="n"/>
      <c r="Q53" s="60" t="n"/>
      <c r="V53" s="59" t="n"/>
    </row>
    <row r="54" ht="16" customFormat="1" customHeight="1" s="41" thickTop="1">
      <c r="B54" s="14" t="inlineStr">
        <is>
          <t>INF 1430</t>
        </is>
      </c>
      <c r="C54" s="274" t="inlineStr">
        <is>
          <t>Projet de fin d'études</t>
        </is>
      </c>
      <c r="D54" s="275" t="n"/>
      <c r="E54" s="15" t="n">
        <v>6</v>
      </c>
      <c r="G54" s="42" t="n">
        <v>1</v>
      </c>
      <c r="H54" s="9" t="n">
        <v>2</v>
      </c>
      <c r="I54" s="42" t="n">
        <v>1</v>
      </c>
      <c r="J54" s="9" t="n">
        <v>2</v>
      </c>
      <c r="K54" s="42" t="n">
        <v>1</v>
      </c>
      <c r="L54" s="9" t="n">
        <v>2</v>
      </c>
      <c r="M54" s="43">
        <f>G54+I54+K54</f>
        <v/>
      </c>
      <c r="N54" s="44">
        <f>M54*E54*1.75</f>
        <v/>
      </c>
      <c r="P54" s="57" t="n"/>
      <c r="Q54" s="57" t="n"/>
      <c r="V54" s="32" t="n"/>
    </row>
    <row r="55" ht="16" customFormat="1" customHeight="1" s="41">
      <c r="B55" s="10" t="n"/>
      <c r="C55" s="276" t="n"/>
      <c r="D55" s="277" t="n"/>
      <c r="E55" s="16" t="n"/>
      <c r="G55" s="46" t="n"/>
      <c r="H55" s="11" t="n"/>
      <c r="I55" s="46" t="n"/>
      <c r="J55" s="11" t="n"/>
      <c r="K55" s="46" t="n"/>
      <c r="L55" s="11" t="n"/>
      <c r="M55" s="47">
        <f>G55+I55+K55</f>
        <v/>
      </c>
      <c r="N55" s="48">
        <f>M55*E55*1.75</f>
        <v/>
      </c>
      <c r="P55" s="57" t="n"/>
      <c r="Q55" s="57" t="n"/>
      <c r="V55" s="32" t="n"/>
    </row>
    <row r="56" ht="16" customFormat="1" customHeight="1" s="41">
      <c r="B56" s="10" t="n"/>
      <c r="C56" s="276" t="n"/>
      <c r="D56" s="277" t="n"/>
      <c r="E56" s="16" t="n"/>
      <c r="G56" s="46" t="n"/>
      <c r="H56" s="11" t="n"/>
      <c r="I56" s="46" t="n"/>
      <c r="J56" s="11" t="n"/>
      <c r="K56" s="46" t="n"/>
      <c r="L56" s="11" t="n"/>
      <c r="M56" s="47">
        <f>G56+I56+K56</f>
        <v/>
      </c>
      <c r="N56" s="48">
        <f>M56*E56*1.75</f>
        <v/>
      </c>
      <c r="P56" s="57" t="n"/>
      <c r="Q56" s="57" t="n"/>
      <c r="V56" s="32" t="n"/>
    </row>
    <row r="57" ht="16" customFormat="1" customHeight="1" s="41">
      <c r="B57" s="10" t="n"/>
      <c r="C57" s="276" t="n"/>
      <c r="D57" s="277" t="n"/>
      <c r="E57" s="16" t="n"/>
      <c r="G57" s="46" t="n"/>
      <c r="H57" s="11" t="n"/>
      <c r="I57" s="46" t="n"/>
      <c r="J57" s="11" t="n"/>
      <c r="K57" s="46" t="n"/>
      <c r="L57" s="11" t="n"/>
      <c r="M57" s="47">
        <f>G57+I57+K57</f>
        <v/>
      </c>
      <c r="N57" s="48">
        <f>M57*E57*1.75</f>
        <v/>
      </c>
      <c r="P57" s="57" t="n"/>
      <c r="Q57" s="57" t="n"/>
      <c r="V57" s="32" t="n"/>
    </row>
    <row r="58" ht="16" customFormat="1" customHeight="1" s="41">
      <c r="B58" s="10" t="n"/>
      <c r="C58" s="276" t="n"/>
      <c r="D58" s="277" t="n"/>
      <c r="E58" s="16" t="n"/>
      <c r="G58" s="46" t="n"/>
      <c r="H58" s="11" t="n"/>
      <c r="I58" s="46" t="n"/>
      <c r="J58" s="11" t="n"/>
      <c r="K58" s="46" t="n"/>
      <c r="L58" s="11" t="n"/>
      <c r="M58" s="47">
        <f>G58+I58+K58</f>
        <v/>
      </c>
      <c r="N58" s="48">
        <f>M58*E58*1.75</f>
        <v/>
      </c>
      <c r="P58" s="57" t="n"/>
      <c r="Q58" s="57" t="n"/>
      <c r="V58" s="32" t="n"/>
    </row>
    <row r="59" ht="16" customFormat="1" customHeight="1" s="41" thickBot="1">
      <c r="B59" s="12" t="n"/>
      <c r="C59" s="278" t="n"/>
      <c r="D59" s="279" t="n"/>
      <c r="E59" s="17" t="n"/>
      <c r="G59" s="50" t="n"/>
      <c r="H59" s="13" t="n"/>
      <c r="I59" s="50" t="n"/>
      <c r="J59" s="13" t="n"/>
      <c r="K59" s="50" t="n"/>
      <c r="L59" s="13" t="n"/>
      <c r="M59" s="51">
        <f>G59+I59+K59</f>
        <v/>
      </c>
      <c r="N59" s="52">
        <f>M59*E59*1.75</f>
        <v/>
      </c>
      <c r="P59" s="57" t="n"/>
      <c r="Q59" s="57" t="n"/>
      <c r="V59" s="32" t="n"/>
    </row>
    <row r="60" ht="16" customHeight="1" s="130" thickTop="1">
      <c r="G60" s="22" t="n"/>
      <c r="H60" s="22" t="n"/>
      <c r="I60" s="22" t="n"/>
      <c r="J60" s="22" t="n"/>
      <c r="K60" s="22" t="n"/>
      <c r="L60" s="22" t="n"/>
      <c r="M60" s="22" t="n"/>
      <c r="N60" s="22" t="n"/>
    </row>
    <row r="61" ht="21" customHeight="1" s="130">
      <c r="B61" s="177" t="inlineStr">
        <is>
          <t>SUIVI ET ÉVALUATION DES APPRENTISSAGES dans les COURS À CONTENU FERMÉ (standard) au 2E CYCLE</t>
        </is>
      </c>
    </row>
    <row r="62" ht="3" customFormat="1" customHeight="1" s="55" thickBot="1">
      <c r="B62" s="53" t="n"/>
      <c r="C62" s="54" t="n"/>
      <c r="D62" s="54" t="n"/>
    </row>
    <row r="63" ht="21" customHeight="1" s="130" thickTop="1">
      <c r="B63" s="179" t="inlineStr">
        <is>
          <t>Sigle</t>
        </is>
      </c>
      <c r="C63" s="256" t="inlineStr">
        <is>
          <t>Titre</t>
        </is>
      </c>
      <c r="D63" s="230" t="n"/>
      <c r="E63" s="230" t="n"/>
      <c r="G63" s="182" t="inlineStr">
        <is>
          <t>Catégorie E - Suivi et évaluation des apprentissages</t>
        </is>
      </c>
      <c r="H63" s="236" t="n"/>
      <c r="I63" s="236" t="n"/>
      <c r="J63" s="236" t="n"/>
      <c r="K63" s="236" t="n"/>
      <c r="L63" s="236" t="n"/>
      <c r="M63" s="256" t="inlineStr">
        <is>
          <t>Total</t>
        </is>
      </c>
      <c r="N63" s="234" t="inlineStr">
        <is>
          <t>Nb ESAE</t>
        </is>
      </c>
    </row>
    <row r="64" ht="16" customHeight="1" s="130" thickBot="1">
      <c r="B64" s="112" t="n"/>
      <c r="C64" s="258" t="n"/>
      <c r="G64" s="131" t="inlineStr">
        <is>
          <t>Automne 2026</t>
        </is>
      </c>
      <c r="H64" s="241" t="n"/>
      <c r="I64" s="131" t="inlineStr">
        <is>
          <t>Hiver 2027</t>
        </is>
      </c>
      <c r="J64" s="241" t="n"/>
      <c r="K64" s="131" t="inlineStr">
        <is>
          <t>Été 2027</t>
        </is>
      </c>
      <c r="L64" s="241" t="n"/>
      <c r="M64" s="259" t="n"/>
      <c r="N64" s="243" t="n"/>
      <c r="V64" s="59" t="n"/>
    </row>
    <row r="65" ht="16" customHeight="1" s="130" thickBot="1" thickTop="1">
      <c r="B65" s="112" t="n"/>
      <c r="C65" s="259" t="n"/>
      <c r="D65" s="231" t="n"/>
      <c r="E65" s="231" t="n"/>
      <c r="G65" s="110" t="inlineStr">
        <is>
          <t>Demandé</t>
        </is>
      </c>
      <c r="H65" s="111" t="inlineStr">
        <is>
          <t>Maximum</t>
        </is>
      </c>
      <c r="I65" s="110" t="inlineStr">
        <is>
          <t>Demandé</t>
        </is>
      </c>
      <c r="J65" s="111" t="inlineStr">
        <is>
          <t>Maximum</t>
        </is>
      </c>
      <c r="K65" s="110" t="inlineStr">
        <is>
          <t>Demandé</t>
        </is>
      </c>
      <c r="L65" s="111" t="inlineStr">
        <is>
          <t>Maximum</t>
        </is>
      </c>
      <c r="M65" s="140" t="n"/>
      <c r="N65" s="123" t="n"/>
      <c r="V65" s="59" t="n"/>
    </row>
    <row r="66" ht="16" customFormat="1" customHeight="1" s="41" thickTop="1">
      <c r="B66" s="223" t="n"/>
      <c r="C66" s="280" t="n"/>
      <c r="D66" s="247" t="n"/>
      <c r="E66" s="248" t="n"/>
      <c r="G66" s="42" t="n"/>
      <c r="H66" s="9" t="n"/>
      <c r="I66" s="42" t="n"/>
      <c r="J66" s="9" t="n"/>
      <c r="K66" s="42" t="n"/>
      <c r="L66" s="9" t="n"/>
      <c r="M66" s="43">
        <f>G66+I66+K66</f>
        <v/>
      </c>
      <c r="N66" s="44">
        <f>M66*2</f>
        <v/>
      </c>
      <c r="P66" s="57" t="n"/>
      <c r="Q66" s="57" t="n"/>
      <c r="V66" s="32" t="n"/>
    </row>
    <row r="67" ht="16" customFormat="1" customHeight="1" s="41">
      <c r="B67" s="223" t="n"/>
      <c r="C67" s="281" t="n"/>
      <c r="D67" s="250" t="n"/>
      <c r="E67" s="251" t="n"/>
      <c r="G67" s="46" t="n"/>
      <c r="H67" s="11" t="n"/>
      <c r="I67" s="46" t="n"/>
      <c r="J67" s="11" t="n"/>
      <c r="K67" s="46" t="n"/>
      <c r="L67" s="11" t="n"/>
      <c r="M67" s="47">
        <f>G67+I67+K67</f>
        <v/>
      </c>
      <c r="N67" s="48">
        <f>M67*2</f>
        <v/>
      </c>
      <c r="P67" s="57" t="n"/>
      <c r="Q67" s="57" t="n"/>
      <c r="V67" s="32" t="n"/>
    </row>
    <row r="68" ht="16" customFormat="1" customHeight="1" s="41">
      <c r="B68" s="223" t="n"/>
      <c r="C68" s="281" t="n"/>
      <c r="D68" s="250" t="n"/>
      <c r="E68" s="251" t="n"/>
      <c r="G68" s="46" t="n"/>
      <c r="H68" s="11" t="n"/>
      <c r="I68" s="46" t="n"/>
      <c r="J68" s="11" t="n"/>
      <c r="K68" s="46" t="n"/>
      <c r="L68" s="11" t="n"/>
      <c r="M68" s="47">
        <f>G68+I68+K68</f>
        <v/>
      </c>
      <c r="N68" s="48">
        <f>M68*2</f>
        <v/>
      </c>
      <c r="P68" s="57" t="n"/>
      <c r="Q68" s="57" t="n"/>
      <c r="V68" s="32" t="n"/>
    </row>
    <row r="69" ht="16" customFormat="1" customHeight="1" s="41">
      <c r="B69" s="10" t="n"/>
      <c r="C69" s="249" t="n"/>
      <c r="D69" s="250" t="n"/>
      <c r="E69" s="251" t="n"/>
      <c r="F69" s="56" t="n"/>
      <c r="G69" s="46" t="n"/>
      <c r="H69" s="11" t="n"/>
      <c r="I69" s="46" t="n"/>
      <c r="J69" s="11" t="n"/>
      <c r="K69" s="46" t="n"/>
      <c r="L69" s="11" t="n"/>
      <c r="M69" s="47">
        <f>G69+I69+K69</f>
        <v/>
      </c>
      <c r="N69" s="48">
        <f>M69*2</f>
        <v/>
      </c>
      <c r="P69" s="57" t="n"/>
      <c r="Q69" s="57" t="n"/>
      <c r="V69" s="32" t="n"/>
    </row>
    <row r="70" ht="16" customFormat="1" customHeight="1" s="41">
      <c r="B70" s="10" t="n"/>
      <c r="C70" s="249" t="n"/>
      <c r="D70" s="250" t="n"/>
      <c r="E70" s="251" t="n"/>
      <c r="F70" s="56" t="n"/>
      <c r="G70" s="46" t="n"/>
      <c r="H70" s="11" t="n"/>
      <c r="I70" s="46" t="n"/>
      <c r="J70" s="11" t="n"/>
      <c r="K70" s="46" t="n"/>
      <c r="L70" s="11" t="n"/>
      <c r="M70" s="47">
        <f>G70+I70+K70</f>
        <v/>
      </c>
      <c r="N70" s="48">
        <f>M70*2</f>
        <v/>
      </c>
      <c r="P70" s="57" t="n"/>
      <c r="Q70" s="57" t="n"/>
      <c r="V70" s="32" t="n"/>
    </row>
    <row r="71" ht="16" customFormat="1" customHeight="1" s="41" thickBot="1">
      <c r="B71" s="12" t="n"/>
      <c r="C71" s="252" t="n"/>
      <c r="D71" s="253" t="n"/>
      <c r="E71" s="254" t="n"/>
      <c r="F71" s="56" t="n"/>
      <c r="G71" s="50" t="n"/>
      <c r="H71" s="13" t="n"/>
      <c r="I71" s="50" t="n"/>
      <c r="J71" s="13" t="n"/>
      <c r="K71" s="50" t="n"/>
      <c r="L71" s="13" t="n"/>
      <c r="M71" s="51">
        <f>G71+I71+K71</f>
        <v/>
      </c>
      <c r="N71" s="52">
        <f>M71*2</f>
        <v/>
      </c>
      <c r="P71" s="57" t="n"/>
      <c r="Q71" s="57" t="n"/>
      <c r="V71" s="32" t="n"/>
    </row>
    <row r="72" ht="16" customHeight="1" s="130" thickTop="1">
      <c r="G72" s="22" t="n"/>
      <c r="H72" s="22" t="n"/>
      <c r="I72" s="22" t="n"/>
      <c r="J72" s="22" t="n"/>
      <c r="K72" s="22" t="n"/>
      <c r="L72" s="22" t="n"/>
      <c r="M72" s="22" t="n"/>
      <c r="N72" s="22" t="n"/>
    </row>
    <row r="73" ht="21" customHeight="1" s="130">
      <c r="B73" s="177" t="inlineStr">
        <is>
          <t>SUIVI ET ÉVALUATION DES APRRENTISSAGES dans les COURS À CONTENU FERMÉ désignés à CHARGE de travail ACCRUE au 2E CYCLE</t>
        </is>
      </c>
    </row>
    <row r="74" ht="3" customFormat="1" customHeight="1" s="55" thickBot="1">
      <c r="B74" s="53" t="n"/>
      <c r="C74" s="54" t="n"/>
      <c r="D74" s="54" t="n"/>
    </row>
    <row r="75" ht="21" customHeight="1" s="130" thickTop="1">
      <c r="B75" s="179" t="inlineStr">
        <is>
          <t>Sigle</t>
        </is>
      </c>
      <c r="C75" s="256" t="inlineStr">
        <is>
          <t>Titre</t>
        </is>
      </c>
      <c r="D75" s="230" t="n"/>
      <c r="E75" s="230" t="n"/>
      <c r="G75" s="182" t="inlineStr">
        <is>
          <t>Catégorie F - Suivi et évaluation des apprentissages</t>
        </is>
      </c>
      <c r="H75" s="236" t="n"/>
      <c r="I75" s="236" t="n"/>
      <c r="J75" s="236" t="n"/>
      <c r="K75" s="236" t="n"/>
      <c r="L75" s="236" t="n"/>
      <c r="M75" s="256">
        <f>IF(OR($D$4="De pratique",$D$4="Substitut (remplacement d'un.e professeur.e de pratique"),"","Total")</f>
        <v/>
      </c>
      <c r="N75" s="234">
        <f>IF(OR($D$4="De pratique",$D$4="Substitut (remplacement d'un.e professeur.e de pratique"),"","Nb ESAE")</f>
        <v/>
      </c>
    </row>
    <row r="76" ht="16" customHeight="1" s="130" thickBot="1">
      <c r="B76" s="112" t="n"/>
      <c r="C76" s="258" t="n"/>
      <c r="G76" s="131" t="inlineStr">
        <is>
          <t>Automne 2026</t>
        </is>
      </c>
      <c r="H76" s="241" t="n"/>
      <c r="I76" s="131" t="inlineStr">
        <is>
          <t>Hiver 2027</t>
        </is>
      </c>
      <c r="J76" s="241" t="n"/>
      <c r="K76" s="131" t="inlineStr">
        <is>
          <t>Été 2027</t>
        </is>
      </c>
      <c r="L76" s="241" t="n"/>
      <c r="M76" s="259" t="n"/>
      <c r="N76" s="243" t="n"/>
    </row>
    <row r="77" ht="16" customHeight="1" s="130" thickBot="1" thickTop="1">
      <c r="B77" s="112" t="n"/>
      <c r="C77" s="259" t="n"/>
      <c r="D77" s="231" t="n"/>
      <c r="E77" s="231" t="n"/>
      <c r="G77" s="110" t="inlineStr">
        <is>
          <t>Demandé</t>
        </is>
      </c>
      <c r="H77" s="111" t="inlineStr">
        <is>
          <t>Maximum</t>
        </is>
      </c>
      <c r="I77" s="110" t="inlineStr">
        <is>
          <t>Demandé</t>
        </is>
      </c>
      <c r="J77" s="111" t="inlineStr">
        <is>
          <t>Maximum</t>
        </is>
      </c>
      <c r="K77" s="110" t="inlineStr">
        <is>
          <t>Demandé</t>
        </is>
      </c>
      <c r="L77" s="111" t="inlineStr">
        <is>
          <t>Maximum</t>
        </is>
      </c>
      <c r="M77" s="140" t="n"/>
      <c r="N77" s="123" t="n"/>
    </row>
    <row r="78" ht="16" customFormat="1" customHeight="1" s="41" thickTop="1">
      <c r="B78" s="96" t="n"/>
      <c r="C78" s="262" t="n"/>
      <c r="D78" s="263" t="n"/>
      <c r="E78" s="264" t="n"/>
      <c r="G78" s="42" t="n"/>
      <c r="H78" s="9" t="n"/>
      <c r="I78" s="42" t="n"/>
      <c r="J78" s="9" t="n"/>
      <c r="K78" s="42" t="n"/>
      <c r="L78" s="9" t="n"/>
      <c r="M78" s="43">
        <f>G78+I78+K78</f>
        <v/>
      </c>
      <c r="N78" s="44">
        <f>M78*3.5</f>
        <v/>
      </c>
      <c r="P78" s="129" t="inlineStr">
        <is>
          <t>Pour indiquer un cours dans cette catégorie, il faut que celui-ci ait été désigné comme tel par le comité paritaire de catégorisation des cours</t>
        </is>
      </c>
    </row>
    <row r="79" ht="16" customFormat="1" customHeight="1" s="41">
      <c r="B79" s="45" t="n"/>
      <c r="C79" s="265" t="n"/>
      <c r="D79" s="266" t="n"/>
      <c r="E79" s="267" t="n"/>
      <c r="G79" s="46" t="n"/>
      <c r="H79" s="11" t="n"/>
      <c r="I79" s="46" t="n"/>
      <c r="J79" s="11" t="n"/>
      <c r="K79" s="46" t="n"/>
      <c r="L79" s="11" t="n"/>
      <c r="M79" s="47">
        <f>G79+I79+K79</f>
        <v/>
      </c>
      <c r="N79" s="48">
        <f>M79*3.5</f>
        <v/>
      </c>
    </row>
    <row r="80" ht="16" customFormat="1" customHeight="1" s="41">
      <c r="B80" s="45" t="n"/>
      <c r="C80" s="265" t="n"/>
      <c r="D80" s="266" t="n"/>
      <c r="E80" s="267" t="n"/>
      <c r="G80" s="46" t="n"/>
      <c r="H80" s="11" t="n"/>
      <c r="I80" s="46" t="n"/>
      <c r="J80" s="11" t="n"/>
      <c r="K80" s="46" t="n"/>
      <c r="L80" s="11" t="n"/>
      <c r="M80" s="47">
        <f>G80+I80+K80</f>
        <v/>
      </c>
      <c r="N80" s="48">
        <f>M80*3.5</f>
        <v/>
      </c>
      <c r="T80" s="204" t="n"/>
      <c r="U80" s="204" t="n"/>
      <c r="V80" s="204" t="n"/>
      <c r="X80" s="204" t="n"/>
      <c r="Y80" s="204" t="n"/>
      <c r="Z80" s="204" t="n"/>
      <c r="AA80" s="204" t="n"/>
    </row>
    <row r="81" ht="16" customFormat="1" customHeight="1" s="41">
      <c r="B81" s="45" t="n"/>
      <c r="C81" s="265" t="n"/>
      <c r="D81" s="266" t="n"/>
      <c r="E81" s="267" t="n"/>
      <c r="G81" s="46" t="n"/>
      <c r="H81" s="11" t="n"/>
      <c r="I81" s="46" t="n"/>
      <c r="J81" s="11" t="n"/>
      <c r="K81" s="46" t="n"/>
      <c r="L81" s="11" t="n"/>
      <c r="M81" s="47">
        <f>G81+I81+K81</f>
        <v/>
      </c>
      <c r="N81" s="48">
        <f>M81*3.5</f>
        <v/>
      </c>
      <c r="T81" s="204" t="n"/>
      <c r="U81" s="204" t="n"/>
      <c r="V81" s="58" t="n"/>
      <c r="X81" s="58" t="n"/>
      <c r="Y81" s="58" t="n"/>
      <c r="Z81" s="204" t="n"/>
      <c r="AA81" s="204" t="n"/>
    </row>
    <row r="82" ht="16" customFormat="1" customHeight="1" s="41">
      <c r="B82" s="45" t="n"/>
      <c r="C82" s="265" t="n"/>
      <c r="D82" s="266" t="n"/>
      <c r="E82" s="267" t="n"/>
      <c r="G82" s="46" t="n"/>
      <c r="H82" s="11" t="n"/>
      <c r="I82" s="46" t="n"/>
      <c r="J82" s="11" t="n"/>
      <c r="K82" s="46" t="n"/>
      <c r="L82" s="11" t="n"/>
      <c r="M82" s="47">
        <f>G82+I82+K82</f>
        <v/>
      </c>
      <c r="N82" s="48">
        <f>M82*3.5</f>
        <v/>
      </c>
      <c r="P82" s="151" t="inlineStr">
        <is>
          <t xml:space="preserve">Pour l'instant, seuls les cours avec travaux seulement sont acceptés dans cette catégorie. </t>
        </is>
      </c>
    </row>
    <row r="83" ht="16" customFormat="1" customHeight="1" s="41" thickBot="1">
      <c r="B83" s="49" t="n"/>
      <c r="C83" s="268" t="n"/>
      <c r="D83" s="269" t="n"/>
      <c r="E83" s="270" t="n"/>
      <c r="G83" s="50" t="n"/>
      <c r="H83" s="13" t="n"/>
      <c r="I83" s="50" t="n"/>
      <c r="J83" s="13" t="n"/>
      <c r="K83" s="50" t="n"/>
      <c r="L83" s="13" t="n"/>
      <c r="M83" s="51">
        <f>G83+I83+K83</f>
        <v/>
      </c>
      <c r="N83" s="52">
        <f>M83*3.5</f>
        <v/>
      </c>
    </row>
    <row r="84" ht="15" customHeight="1" s="130" thickTop="1">
      <c r="G84" s="22" t="n"/>
      <c r="H84" s="22" t="n"/>
      <c r="I84" s="22" t="n"/>
      <c r="J84" s="22" t="n"/>
      <c r="K84" s="22" t="n"/>
      <c r="L84" s="22" t="n"/>
      <c r="M84" s="22" t="n"/>
      <c r="N84" s="22" t="n"/>
    </row>
    <row r="85" ht="21" customHeight="1" s="130">
      <c r="B85" s="177" t="inlineStr">
        <is>
          <t>SUIVI ET ÉVALUATION DES APPRENTISGES dans les COURS À CONTENU OUVERT au 2E CYCLE</t>
        </is>
      </c>
    </row>
    <row r="86" ht="3" customFormat="1" customHeight="1" s="55" thickBot="1">
      <c r="B86" s="53" t="n"/>
      <c r="C86" s="54" t="n"/>
      <c r="D86" s="54" t="n"/>
    </row>
    <row r="87" ht="21" customHeight="1" s="130" thickTop="1">
      <c r="B87" s="255" t="inlineStr">
        <is>
          <t>Sigle</t>
        </is>
      </c>
      <c r="C87" s="237" t="inlineStr">
        <is>
          <t>Titre</t>
        </is>
      </c>
      <c r="D87" s="271" t="n"/>
      <c r="E87" s="234" t="inlineStr">
        <is>
          <t>Crédits</t>
        </is>
      </c>
      <c r="G87" s="182" t="inlineStr">
        <is>
          <t>Catégorie G - Suivi et évaluation des apprentissages</t>
        </is>
      </c>
      <c r="H87" s="236" t="n"/>
      <c r="I87" s="236" t="n"/>
      <c r="J87" s="236" t="n"/>
      <c r="K87" s="236" t="n"/>
      <c r="L87" s="236" t="n"/>
      <c r="M87" s="256">
        <f>IF(OR($D$4="De pratique",$D$4="Substitut (remplacement d'un.e professeur.e de pratique"),"","Total")</f>
        <v/>
      </c>
      <c r="N87" s="234">
        <f>IF(OR($D$4="De pratique",$D$4="Substitut (remplacement d'un.e professeur.e de pratique"),"","Nb ESAE")</f>
        <v/>
      </c>
      <c r="V87" s="59" t="n"/>
    </row>
    <row r="88" ht="16" customHeight="1" s="130" thickBot="1">
      <c r="B88" s="112" t="n"/>
      <c r="C88" s="258" t="n"/>
      <c r="D88" s="272" t="n"/>
      <c r="E88" s="240" t="n"/>
      <c r="G88" s="131" t="inlineStr">
        <is>
          <t>Automne 2026</t>
        </is>
      </c>
      <c r="H88" s="241" t="n"/>
      <c r="I88" s="131" t="inlineStr">
        <is>
          <t>Hiver 2027</t>
        </is>
      </c>
      <c r="J88" s="241" t="n"/>
      <c r="K88" s="131" t="inlineStr">
        <is>
          <t>Été 2027</t>
        </is>
      </c>
      <c r="L88" s="241" t="n"/>
      <c r="M88" s="259" t="n"/>
      <c r="N88" s="243" t="n"/>
      <c r="P88" s="60" t="n"/>
      <c r="Q88" s="60" t="n"/>
      <c r="V88" s="59" t="n"/>
    </row>
    <row r="89" ht="16" customHeight="1" s="130" thickBot="1" thickTop="1">
      <c r="B89" s="261" t="n"/>
      <c r="C89" s="259" t="n"/>
      <c r="D89" s="273" t="n"/>
      <c r="E89" s="243" t="n"/>
      <c r="G89" s="110" t="inlineStr">
        <is>
          <t>Demandé</t>
        </is>
      </c>
      <c r="H89" s="111" t="inlineStr">
        <is>
          <t>Maximum</t>
        </is>
      </c>
      <c r="I89" s="110" t="inlineStr">
        <is>
          <t>Demandé</t>
        </is>
      </c>
      <c r="J89" s="111" t="inlineStr">
        <is>
          <t>Maximum</t>
        </is>
      </c>
      <c r="K89" s="110" t="inlineStr">
        <is>
          <t>Demandé</t>
        </is>
      </c>
      <c r="L89" s="111" t="inlineStr">
        <is>
          <t>Maximum</t>
        </is>
      </c>
      <c r="M89" s="140" t="n"/>
      <c r="N89" s="123" t="n"/>
      <c r="P89" s="60" t="n"/>
      <c r="Q89" s="60" t="n"/>
      <c r="V89" s="59" t="n"/>
    </row>
    <row r="90" ht="16" customFormat="1" customHeight="1" s="41" thickTop="1">
      <c r="B90" s="223" t="n"/>
      <c r="C90" s="280" t="n"/>
      <c r="D90" s="247" t="n"/>
      <c r="E90" s="248" t="n"/>
      <c r="G90" s="42" t="n"/>
      <c r="H90" s="9" t="n"/>
      <c r="I90" s="42" t="n"/>
      <c r="J90" s="9" t="n"/>
      <c r="K90" s="42" t="n"/>
      <c r="L90" s="9" t="n"/>
      <c r="M90" s="43">
        <f>G90+I90+K90</f>
        <v/>
      </c>
      <c r="N90" s="44">
        <f>M90*E90*1.75</f>
        <v/>
      </c>
    </row>
    <row r="91" ht="16" customFormat="1" customHeight="1" s="41">
      <c r="B91" s="223" t="n"/>
      <c r="C91" s="281" t="n"/>
      <c r="D91" s="250" t="n"/>
      <c r="E91" s="251" t="n"/>
      <c r="G91" s="46" t="n"/>
      <c r="H91" s="11" t="n"/>
      <c r="I91" s="46" t="n"/>
      <c r="J91" s="11" t="n"/>
      <c r="K91" s="46" t="n"/>
      <c r="L91" s="11" t="n"/>
      <c r="M91" s="47">
        <f>G91+I91+K91</f>
        <v/>
      </c>
      <c r="N91" s="48">
        <f>M91*E91*1.75</f>
        <v/>
      </c>
    </row>
    <row r="92" ht="16" customFormat="1" customHeight="1" s="41">
      <c r="B92" s="223" t="n"/>
      <c r="C92" s="281" t="n"/>
      <c r="D92" s="250" t="n"/>
      <c r="E92" s="251" t="n"/>
      <c r="G92" s="46" t="n"/>
      <c r="H92" s="11" t="n"/>
      <c r="I92" s="46" t="n"/>
      <c r="J92" s="11" t="n"/>
      <c r="K92" s="46" t="n"/>
      <c r="L92" s="11" t="n"/>
      <c r="M92" s="47">
        <f>G92+I92+K92</f>
        <v/>
      </c>
      <c r="N92" s="48">
        <f>M92*E92*1.75</f>
        <v/>
      </c>
    </row>
    <row r="93" ht="16" customFormat="1" customHeight="1" s="41">
      <c r="B93" s="10" t="n"/>
      <c r="C93" s="276" t="n"/>
      <c r="D93" s="277" t="n"/>
      <c r="E93" s="16" t="n"/>
      <c r="G93" s="46" t="n"/>
      <c r="H93" s="11" t="n"/>
      <c r="I93" s="46" t="n"/>
      <c r="J93" s="11" t="n"/>
      <c r="K93" s="46" t="n"/>
      <c r="L93" s="11" t="n"/>
      <c r="M93" s="47">
        <f>G93+I93+K93</f>
        <v/>
      </c>
      <c r="N93" s="48">
        <f>M93*E93*1.75</f>
        <v/>
      </c>
    </row>
    <row r="94" ht="16" customFormat="1" customHeight="1" s="41">
      <c r="B94" s="10" t="n"/>
      <c r="C94" s="276" t="n"/>
      <c r="D94" s="277" t="n"/>
      <c r="E94" s="16" t="n"/>
      <c r="G94" s="46" t="n"/>
      <c r="H94" s="11" t="n"/>
      <c r="I94" s="46" t="n"/>
      <c r="J94" s="11" t="n"/>
      <c r="K94" s="46" t="n"/>
      <c r="L94" s="11" t="n"/>
      <c r="M94" s="47">
        <f>G94+I94+K94</f>
        <v/>
      </c>
      <c r="N94" s="48">
        <f>M94*E94*1.75</f>
        <v/>
      </c>
    </row>
    <row r="95" ht="16" customFormat="1" customHeight="1" s="41" thickBot="1">
      <c r="B95" s="12" t="n"/>
      <c r="C95" s="278" t="n"/>
      <c r="D95" s="279" t="n"/>
      <c r="E95" s="17" t="n"/>
      <c r="G95" s="50" t="n"/>
      <c r="H95" s="13" t="n"/>
      <c r="I95" s="50" t="n"/>
      <c r="J95" s="13" t="n"/>
      <c r="K95" s="50" t="n"/>
      <c r="L95" s="13" t="n"/>
      <c r="M95" s="51">
        <f>G95+I95+K95</f>
        <v/>
      </c>
      <c r="N95" s="52">
        <f>M95*E95*1.75</f>
        <v/>
      </c>
    </row>
    <row r="96" ht="16" customHeight="1" s="130" thickTop="1">
      <c r="G96" s="22" t="n"/>
      <c r="H96" s="22" t="n"/>
      <c r="I96" s="22" t="n"/>
      <c r="J96" s="22" t="n"/>
      <c r="K96" s="22" t="n"/>
      <c r="L96" s="22" t="n"/>
      <c r="M96" s="22" t="n"/>
      <c r="N96" s="22" t="n"/>
    </row>
    <row r="97" ht="21" customHeight="1" s="130">
      <c r="B97" s="177" t="inlineStr">
        <is>
          <t>SUIVI ET ÉVALUATION DES APRRENTISSAGES dans les COURS À CONTENU FERMÉ au 3E CYCLE</t>
        </is>
      </c>
    </row>
    <row r="98" ht="3" customFormat="1" customHeight="1" s="55" thickBot="1">
      <c r="B98" s="53" t="n"/>
      <c r="C98" s="54" t="n"/>
      <c r="D98" s="54" t="n"/>
    </row>
    <row r="99" ht="21" customHeight="1" s="130" thickTop="1">
      <c r="B99" s="255" t="inlineStr">
        <is>
          <t>Sigle</t>
        </is>
      </c>
      <c r="C99" s="256" t="inlineStr">
        <is>
          <t>Titre</t>
        </is>
      </c>
      <c r="D99" s="230" t="n"/>
      <c r="E99" s="230" t="n"/>
      <c r="G99" s="182" t="inlineStr">
        <is>
          <t>Catégorie H - Suivi et évaluation des apprentissages</t>
        </is>
      </c>
      <c r="H99" s="236" t="n"/>
      <c r="I99" s="236" t="n"/>
      <c r="J99" s="236" t="n"/>
      <c r="K99" s="236" t="n"/>
      <c r="L99" s="236" t="n"/>
      <c r="M99" s="237" t="inlineStr">
        <is>
          <t>Total</t>
        </is>
      </c>
      <c r="N99" s="234" t="inlineStr">
        <is>
          <t>ESAE</t>
        </is>
      </c>
    </row>
    <row r="100" ht="16" customHeight="1" s="130">
      <c r="B100" s="112" t="n"/>
      <c r="C100" s="258" t="n"/>
      <c r="G100" s="131" t="inlineStr">
        <is>
          <t>Automne 2026</t>
        </is>
      </c>
      <c r="H100" s="241" t="n"/>
      <c r="I100" s="131" t="inlineStr">
        <is>
          <t>Hiver 2027</t>
        </is>
      </c>
      <c r="J100" s="241" t="n"/>
      <c r="K100" s="131" t="inlineStr">
        <is>
          <t>Été 2027</t>
        </is>
      </c>
      <c r="L100" s="241" t="n"/>
      <c r="M100" s="242" t="n"/>
      <c r="N100" s="240" t="n"/>
    </row>
    <row r="101" ht="16" customHeight="1" s="130" thickBot="1">
      <c r="B101" s="261" t="n"/>
      <c r="C101" s="259" t="n"/>
      <c r="D101" s="231" t="n"/>
      <c r="E101" s="231" t="n"/>
      <c r="G101" s="110" t="inlineStr">
        <is>
          <t>Demandé</t>
        </is>
      </c>
      <c r="H101" s="111" t="inlineStr">
        <is>
          <t>Maximum</t>
        </is>
      </c>
      <c r="I101" s="110" t="inlineStr">
        <is>
          <t>Demandé</t>
        </is>
      </c>
      <c r="J101" s="111" t="inlineStr">
        <is>
          <t>Maximum</t>
        </is>
      </c>
      <c r="K101" s="110" t="inlineStr">
        <is>
          <t>Demandé</t>
        </is>
      </c>
      <c r="L101" s="111" t="inlineStr">
        <is>
          <t>Maximum</t>
        </is>
      </c>
      <c r="M101" s="245" t="n"/>
      <c r="N101" s="243" t="n"/>
    </row>
    <row r="102" ht="16" customFormat="1" customHeight="1" s="41" thickTop="1">
      <c r="B102" s="96" t="n"/>
      <c r="C102" s="262" t="n"/>
      <c r="D102" s="263" t="n"/>
      <c r="E102" s="264" t="n"/>
      <c r="G102" s="42" t="n"/>
      <c r="H102" s="9" t="n"/>
      <c r="I102" s="42" t="n"/>
      <c r="J102" s="9" t="n"/>
      <c r="K102" s="42" t="n"/>
      <c r="L102" s="9" t="n"/>
      <c r="M102" s="43">
        <f>G102+I102+K102</f>
        <v/>
      </c>
      <c r="N102" s="44">
        <f>M102*3.5</f>
        <v/>
      </c>
    </row>
    <row r="103" ht="16" customFormat="1" customHeight="1" s="41">
      <c r="B103" s="45" t="n"/>
      <c r="C103" s="265" t="n"/>
      <c r="D103" s="266" t="n"/>
      <c r="E103" s="267" t="n"/>
      <c r="G103" s="46" t="n"/>
      <c r="H103" s="11" t="n"/>
      <c r="I103" s="46" t="n"/>
      <c r="J103" s="11" t="n"/>
      <c r="K103" s="46" t="n"/>
      <c r="L103" s="11" t="n"/>
      <c r="M103" s="47">
        <f>G103+I103+K103</f>
        <v/>
      </c>
      <c r="N103" s="48">
        <f>M103*3.5</f>
        <v/>
      </c>
    </row>
    <row r="104" ht="16" customFormat="1" customHeight="1" s="41">
      <c r="B104" s="45" t="n"/>
      <c r="C104" s="265" t="n"/>
      <c r="D104" s="266" t="n"/>
      <c r="E104" s="267" t="n"/>
      <c r="G104" s="46" t="n"/>
      <c r="H104" s="11" t="n"/>
      <c r="I104" s="46" t="n"/>
      <c r="J104" s="11" t="n"/>
      <c r="K104" s="46" t="n"/>
      <c r="L104" s="11" t="n"/>
      <c r="M104" s="47">
        <f>G104+I104+K104</f>
        <v/>
      </c>
      <c r="N104" s="48">
        <f>M104*3.5</f>
        <v/>
      </c>
    </row>
    <row r="105" ht="16" customFormat="1" customHeight="1" s="41">
      <c r="B105" s="45" t="n"/>
      <c r="C105" s="265" t="n"/>
      <c r="D105" s="266" t="n"/>
      <c r="E105" s="267" t="n"/>
      <c r="G105" s="46" t="n"/>
      <c r="H105" s="11" t="n"/>
      <c r="I105" s="46" t="n"/>
      <c r="J105" s="11" t="n"/>
      <c r="K105" s="46" t="n"/>
      <c r="L105" s="11" t="n"/>
      <c r="M105" s="47">
        <f>G105+I105+K105</f>
        <v/>
      </c>
      <c r="N105" s="48">
        <f>M105*3.5</f>
        <v/>
      </c>
    </row>
    <row r="106" ht="16" customFormat="1" customHeight="1" s="41">
      <c r="B106" s="45" t="n"/>
      <c r="C106" s="265" t="n"/>
      <c r="D106" s="266" t="n"/>
      <c r="E106" s="267" t="n"/>
      <c r="G106" s="46" t="n"/>
      <c r="H106" s="11" t="n"/>
      <c r="I106" s="46" t="n"/>
      <c r="J106" s="11" t="n"/>
      <c r="K106" s="46" t="n"/>
      <c r="L106" s="11" t="n"/>
      <c r="M106" s="47">
        <f>G106+I106+K106</f>
        <v/>
      </c>
      <c r="N106" s="48">
        <f>M106*3.5</f>
        <v/>
      </c>
    </row>
    <row r="107" ht="16" customFormat="1" customHeight="1" s="41" thickBot="1">
      <c r="B107" s="49" t="n"/>
      <c r="C107" s="268" t="n"/>
      <c r="D107" s="269" t="n"/>
      <c r="E107" s="270" t="n"/>
      <c r="G107" s="50" t="n"/>
      <c r="H107" s="13" t="n"/>
      <c r="I107" s="50" t="n"/>
      <c r="J107" s="13" t="n"/>
      <c r="K107" s="50" t="n"/>
      <c r="L107" s="13" t="n"/>
      <c r="M107" s="51">
        <f>+G107+I107+K107</f>
        <v/>
      </c>
      <c r="N107" s="52">
        <f>M107*3.5</f>
        <v/>
      </c>
    </row>
    <row r="108" ht="15" customHeight="1" s="130" thickTop="1">
      <c r="G108" s="22" t="n"/>
      <c r="H108" s="22" t="n"/>
      <c r="I108" s="22" t="n"/>
      <c r="J108" s="22" t="n"/>
      <c r="K108" s="22" t="n"/>
      <c r="L108" s="22" t="n"/>
      <c r="M108" s="22" t="n"/>
      <c r="N108" s="22" t="n"/>
    </row>
    <row r="109" ht="21" customHeight="1" s="130">
      <c r="B109" s="177" t="inlineStr">
        <is>
          <t>SUIVI ET ÉVALUATION DES APPRENTISGES dans les COURS À CONTENU OUVERT au 3E CYCLE</t>
        </is>
      </c>
    </row>
    <row r="110" ht="3" customFormat="1" customHeight="1" s="55" thickBot="1">
      <c r="B110" s="53" t="n"/>
      <c r="C110" s="54" t="n"/>
      <c r="D110" s="54" t="n"/>
    </row>
    <row r="111" ht="21" customHeight="1" s="130" thickTop="1">
      <c r="B111" s="255" t="inlineStr">
        <is>
          <t>Sigle</t>
        </is>
      </c>
      <c r="C111" s="237" t="inlineStr">
        <is>
          <t>Titre</t>
        </is>
      </c>
      <c r="D111" s="271" t="n"/>
      <c r="E111" s="234" t="inlineStr">
        <is>
          <t>Crédits</t>
        </is>
      </c>
      <c r="G111" s="182" t="inlineStr">
        <is>
          <t>Catégorie I - Suivi et évaluation des apprentissages</t>
        </is>
      </c>
      <c r="H111" s="236" t="n"/>
      <c r="I111" s="236" t="n"/>
      <c r="J111" s="236" t="n"/>
      <c r="K111" s="236" t="n"/>
      <c r="L111" s="236" t="n"/>
      <c r="M111" s="237" t="inlineStr">
        <is>
          <t>Total</t>
        </is>
      </c>
      <c r="N111" s="234" t="inlineStr">
        <is>
          <t>ESAE</t>
        </is>
      </c>
      <c r="V111" s="59" t="n"/>
    </row>
    <row r="112" ht="15" customHeight="1" s="130">
      <c r="B112" s="112" t="n"/>
      <c r="C112" s="258" t="n"/>
      <c r="D112" s="272" t="n"/>
      <c r="E112" s="240" t="n"/>
      <c r="G112" s="131" t="inlineStr">
        <is>
          <t>Automne 2026</t>
        </is>
      </c>
      <c r="H112" s="241" t="n"/>
      <c r="I112" s="131" t="inlineStr">
        <is>
          <t>Hiver2026</t>
        </is>
      </c>
      <c r="J112" s="241" t="n"/>
      <c r="K112" s="131" t="inlineStr">
        <is>
          <t>Été 2026</t>
        </is>
      </c>
      <c r="L112" s="241" t="n"/>
      <c r="M112" s="242" t="n"/>
      <c r="N112" s="240" t="n"/>
      <c r="P112" s="60" t="n"/>
      <c r="Q112" s="60" t="n"/>
      <c r="V112" s="59" t="n"/>
    </row>
    <row r="113" ht="15" customHeight="1" s="130" thickBot="1">
      <c r="B113" s="261" t="n"/>
      <c r="C113" s="259" t="n"/>
      <c r="D113" s="273" t="n"/>
      <c r="E113" s="243" t="n"/>
      <c r="G113" s="110" t="inlineStr">
        <is>
          <t>Demandé</t>
        </is>
      </c>
      <c r="H113" s="111" t="inlineStr">
        <is>
          <t>Maximum</t>
        </is>
      </c>
      <c r="I113" s="110" t="inlineStr">
        <is>
          <t>Demandé</t>
        </is>
      </c>
      <c r="J113" s="111" t="inlineStr">
        <is>
          <t>Maximum</t>
        </is>
      </c>
      <c r="K113" s="110" t="inlineStr">
        <is>
          <t>Demandé</t>
        </is>
      </c>
      <c r="L113" s="111" t="inlineStr">
        <is>
          <t>Maximum</t>
        </is>
      </c>
      <c r="M113" s="245" t="n"/>
      <c r="N113" s="243" t="n"/>
      <c r="P113" s="60" t="n"/>
      <c r="Q113" s="60" t="n"/>
      <c r="V113" s="59" t="n"/>
    </row>
    <row r="114" ht="16" customFormat="1" customHeight="1" s="41" thickTop="1">
      <c r="B114" s="14" t="n"/>
      <c r="C114" s="274" t="n"/>
      <c r="D114" s="275" t="n"/>
      <c r="E114" s="15" t="n"/>
      <c r="G114" s="42" t="n"/>
      <c r="H114" s="9" t="n"/>
      <c r="I114" s="42" t="n"/>
      <c r="J114" s="9" t="n"/>
      <c r="K114" s="42" t="n"/>
      <c r="L114" s="9" t="n"/>
      <c r="M114" s="43">
        <f>G114+I114+K114</f>
        <v/>
      </c>
      <c r="N114" s="44">
        <f>M114*E114*1.75</f>
        <v/>
      </c>
    </row>
    <row r="115" ht="16" customFormat="1" customHeight="1" s="41">
      <c r="B115" s="10" t="n"/>
      <c r="C115" s="276" t="n"/>
      <c r="D115" s="277" t="n"/>
      <c r="E115" s="16" t="n"/>
      <c r="G115" s="46" t="n"/>
      <c r="H115" s="11" t="n"/>
      <c r="I115" s="46" t="n"/>
      <c r="J115" s="11" t="n"/>
      <c r="K115" s="46" t="n"/>
      <c r="L115" s="11" t="n"/>
      <c r="M115" s="47">
        <f>G115+I115+K115</f>
        <v/>
      </c>
      <c r="N115" s="48">
        <f>M115*E115*1.75</f>
        <v/>
      </c>
    </row>
    <row r="116" ht="16" customFormat="1" customHeight="1" s="41">
      <c r="B116" s="10" t="n"/>
      <c r="C116" s="276" t="n"/>
      <c r="D116" s="277" t="n"/>
      <c r="E116" s="16" t="n"/>
      <c r="G116" s="46" t="n"/>
      <c r="H116" s="11" t="n"/>
      <c r="I116" s="46" t="n"/>
      <c r="J116" s="11" t="n"/>
      <c r="K116" s="46" t="n"/>
      <c r="L116" s="11" t="n"/>
      <c r="M116" s="47">
        <f>G116+I116+K116</f>
        <v/>
      </c>
      <c r="N116" s="48">
        <f>M116*E116*1.75</f>
        <v/>
      </c>
    </row>
    <row r="117" ht="16" customFormat="1" customHeight="1" s="41">
      <c r="B117" s="10" t="n"/>
      <c r="C117" s="276" t="n"/>
      <c r="D117" s="277" t="n"/>
      <c r="E117" s="16" t="n"/>
      <c r="G117" s="46" t="n"/>
      <c r="H117" s="11" t="n"/>
      <c r="I117" s="46" t="n"/>
      <c r="J117" s="11" t="n"/>
      <c r="K117" s="46" t="n"/>
      <c r="L117" s="11" t="n"/>
      <c r="M117" s="47">
        <f>G117+I117+K117</f>
        <v/>
      </c>
      <c r="N117" s="48">
        <f>M117*E117*1.75</f>
        <v/>
      </c>
    </row>
    <row r="118" ht="16" customFormat="1" customHeight="1" s="41">
      <c r="B118" s="10" t="n"/>
      <c r="C118" s="276" t="n"/>
      <c r="D118" s="277" t="n"/>
      <c r="E118" s="16" t="n"/>
      <c r="G118" s="46" t="n"/>
      <c r="H118" s="11" t="n"/>
      <c r="I118" s="46" t="n"/>
      <c r="J118" s="11" t="n"/>
      <c r="K118" s="46" t="n"/>
      <c r="L118" s="11" t="n"/>
      <c r="M118" s="47">
        <f>G118+I118+K118</f>
        <v/>
      </c>
      <c r="N118" s="48">
        <f>M118*E118*1.75</f>
        <v/>
      </c>
    </row>
    <row r="119" ht="16" customFormat="1" customHeight="1" s="41" thickBot="1">
      <c r="B119" s="12" t="n"/>
      <c r="C119" s="278" t="n"/>
      <c r="D119" s="279" t="n"/>
      <c r="E119" s="17" t="n"/>
      <c r="G119" s="50" t="n"/>
      <c r="H119" s="13" t="n"/>
      <c r="I119" s="50" t="n"/>
      <c r="J119" s="13" t="n"/>
      <c r="K119" s="50" t="n"/>
      <c r="L119" s="13" t="n"/>
      <c r="M119" s="51">
        <f>G119+I119+K119</f>
        <v/>
      </c>
      <c r="N119" s="52">
        <f>M119*E119*1.75</f>
        <v/>
      </c>
    </row>
    <row r="120" ht="16" customHeight="1" s="130" thickTop="1"/>
  </sheetData>
  <mergeCells count="142">
    <mergeCell ref="N75:N76"/>
    <mergeCell ref="C44:E44"/>
    <mergeCell ref="C31:E31"/>
    <mergeCell ref="C80:E80"/>
    <mergeCell ref="C75:E77"/>
    <mergeCell ref="G3:L3"/>
    <mergeCell ref="R28:S28"/>
    <mergeCell ref="C116:D116"/>
    <mergeCell ref="N99:N101"/>
    <mergeCell ref="K88:L88"/>
    <mergeCell ref="G5:L5"/>
    <mergeCell ref="C54:D54"/>
    <mergeCell ref="C71:E71"/>
    <mergeCell ref="I76:J76"/>
    <mergeCell ref="K76:L76"/>
    <mergeCell ref="C93:D93"/>
    <mergeCell ref="C39:E41"/>
    <mergeCell ref="G4:L4"/>
    <mergeCell ref="B109:N109"/>
    <mergeCell ref="C91:E91"/>
    <mergeCell ref="C56:D56"/>
    <mergeCell ref="N39:N40"/>
    <mergeCell ref="B1:L1"/>
    <mergeCell ref="K52:L52"/>
    <mergeCell ref="E51:E53"/>
    <mergeCell ref="C119:D119"/>
    <mergeCell ref="W27:W28"/>
    <mergeCell ref="I52:J52"/>
    <mergeCell ref="C34:E34"/>
    <mergeCell ref="C42:E42"/>
    <mergeCell ref="G100:H100"/>
    <mergeCell ref="K28:L28"/>
    <mergeCell ref="P42:V43"/>
    <mergeCell ref="P78:U79"/>
    <mergeCell ref="C103:E103"/>
    <mergeCell ref="C63:E65"/>
    <mergeCell ref="M39:M40"/>
    <mergeCell ref="B49:N49"/>
    <mergeCell ref="B99:B101"/>
    <mergeCell ref="C46:E46"/>
    <mergeCell ref="K64:L64"/>
    <mergeCell ref="V27:V28"/>
    <mergeCell ref="G112:H112"/>
    <mergeCell ref="I112:J112"/>
    <mergeCell ref="C70:E70"/>
    <mergeCell ref="C106:E106"/>
    <mergeCell ref="X27:X29"/>
    <mergeCell ref="B25:W25"/>
    <mergeCell ref="C32:E32"/>
    <mergeCell ref="C81:E81"/>
    <mergeCell ref="B75:B77"/>
    <mergeCell ref="P46:U47"/>
    <mergeCell ref="D23:L23"/>
    <mergeCell ref="P28:Q28"/>
    <mergeCell ref="G111:L111"/>
    <mergeCell ref="B111:B113"/>
    <mergeCell ref="G88:H88"/>
    <mergeCell ref="I88:J88"/>
    <mergeCell ref="M63:M64"/>
    <mergeCell ref="P82:U83"/>
    <mergeCell ref="C33:E33"/>
    <mergeCell ref="N111:N113"/>
    <mergeCell ref="B39:B41"/>
    <mergeCell ref="C104:E104"/>
    <mergeCell ref="B61:N61"/>
    <mergeCell ref="G76:H76"/>
    <mergeCell ref="C79:E79"/>
    <mergeCell ref="C57:D57"/>
    <mergeCell ref="M99:M101"/>
    <mergeCell ref="C35:E35"/>
    <mergeCell ref="N63:N64"/>
    <mergeCell ref="M27:M29"/>
    <mergeCell ref="B87:B89"/>
    <mergeCell ref="C58:D58"/>
    <mergeCell ref="C99:E101"/>
    <mergeCell ref="B51:B53"/>
    <mergeCell ref="C94:D94"/>
    <mergeCell ref="C27:E29"/>
    <mergeCell ref="B97:N97"/>
    <mergeCell ref="B63:B65"/>
    <mergeCell ref="K40:L40"/>
    <mergeCell ref="C67:E67"/>
    <mergeCell ref="E111:E113"/>
    <mergeCell ref="C114:D114"/>
    <mergeCell ref="M75:M76"/>
    <mergeCell ref="N27:N29"/>
    <mergeCell ref="C59:D59"/>
    <mergeCell ref="G99:L99"/>
    <mergeCell ref="C95:D95"/>
    <mergeCell ref="C69:E69"/>
    <mergeCell ref="G75:L75"/>
    <mergeCell ref="C78:E78"/>
    <mergeCell ref="C92:E92"/>
    <mergeCell ref="C30:E30"/>
    <mergeCell ref="G64:H64"/>
    <mergeCell ref="I64:J64"/>
    <mergeCell ref="C51:D53"/>
    <mergeCell ref="C107:E107"/>
    <mergeCell ref="E87:E89"/>
    <mergeCell ref="T28:U28"/>
    <mergeCell ref="G39:L39"/>
    <mergeCell ref="B37:N37"/>
    <mergeCell ref="C87:D89"/>
    <mergeCell ref="G52:H52"/>
    <mergeCell ref="P27:U27"/>
    <mergeCell ref="M51:M52"/>
    <mergeCell ref="G87:L87"/>
    <mergeCell ref="C90:E90"/>
    <mergeCell ref="C105:E105"/>
    <mergeCell ref="C43:E43"/>
    <mergeCell ref="Y27:Y29"/>
    <mergeCell ref="B85:N85"/>
    <mergeCell ref="I100:J100"/>
    <mergeCell ref="K100:L100"/>
    <mergeCell ref="C117:D117"/>
    <mergeCell ref="B23:C23"/>
    <mergeCell ref="C55:D55"/>
    <mergeCell ref="G28:H28"/>
    <mergeCell ref="I28:J28"/>
    <mergeCell ref="C82:E82"/>
    <mergeCell ref="G51:L51"/>
    <mergeCell ref="C118:D118"/>
    <mergeCell ref="M111:M113"/>
    <mergeCell ref="G63:L63"/>
    <mergeCell ref="C66:E66"/>
    <mergeCell ref="E17:H17"/>
    <mergeCell ref="C115:D115"/>
    <mergeCell ref="C102:E102"/>
    <mergeCell ref="N87:N88"/>
    <mergeCell ref="C68:E68"/>
    <mergeCell ref="C83:E83"/>
    <mergeCell ref="B27:B29"/>
    <mergeCell ref="M87:M88"/>
    <mergeCell ref="G27:L27"/>
    <mergeCell ref="C45:E45"/>
    <mergeCell ref="N51:N52"/>
    <mergeCell ref="K112:L112"/>
    <mergeCell ref="B73:N73"/>
    <mergeCell ref="G40:H40"/>
    <mergeCell ref="C111:D113"/>
    <mergeCell ref="I40:J40"/>
    <mergeCell ref="C47:E47"/>
  </mergeCells>
  <conditionalFormatting sqref="F8">
    <cfRule type="expression" priority="3" dxfId="4">
      <formula>IF($E$8="oui, d'un département de moins de 30 professeurs.es",1,0)</formula>
    </cfRule>
    <cfRule type="expression" priority="4" dxfId="3">
      <formula>IF($E$8="oui, d'un département de 30 professeurs.es et plus",1,0)</formula>
    </cfRule>
  </conditionalFormatting>
  <conditionalFormatting sqref="L10:L14">
    <cfRule type="expression" priority="11" dxfId="0">
      <formula>IF(E10="oui",1,0)</formula>
    </cfRule>
  </conditionalFormatting>
  <conditionalFormatting sqref="M11">
    <cfRule type="expression" priority="16" dxfId="0">
      <formula>IF(#REF!="oui",1,0)</formula>
    </cfRule>
  </conditionalFormatting>
  <conditionalFormatting sqref="R11:S11">
    <cfRule type="expression" priority="1" dxfId="0">
      <formula>IF(G11="oui",1,0)</formula>
    </cfRule>
  </conditionalFormatting>
  <pageMargins left="0.7" right="0.7" top="0.75" bottom="0.75" header="0.3" footer="0.3"/>
  <pageSetup orientation="portrait"/>
</worksheet>
</file>

<file path=xl/worksheets/sheet3.xml><?xml version="1.0" encoding="utf-8"?>
<worksheet xmlns="http://schemas.openxmlformats.org/spreadsheetml/2006/main">
  <sheetPr>
    <outlinePr summaryBelow="1" summaryRight="1"/>
    <pageSetUpPr fitToPage="1"/>
  </sheetPr>
  <dimension ref="A1:I31"/>
  <sheetViews>
    <sheetView zoomScale="80" zoomScaleNormal="80" workbookViewId="0">
      <selection activeCell="D25" sqref="D25"/>
    </sheetView>
  </sheetViews>
  <sheetFormatPr baseColWidth="10" defaultRowHeight="15"/>
  <cols>
    <col width="38.1640625" customWidth="1" style="130" min="3" max="3"/>
    <col width="15.1640625" customWidth="1" style="130" min="4" max="4"/>
    <col width="14.1640625" customWidth="1" style="130" min="5" max="6"/>
    <col width="14.5" customWidth="1" style="130" min="7" max="7"/>
    <col width="14.83203125" bestFit="1" customWidth="1" style="130" min="8" max="8"/>
  </cols>
  <sheetData>
    <row r="1">
      <c r="A1" s="1" t="n"/>
      <c r="F1" s="1" t="n"/>
      <c r="H1" s="1" t="n"/>
    </row>
    <row r="3">
      <c r="E3" t="inlineStr">
        <is>
          <t>non</t>
        </is>
      </c>
    </row>
    <row r="4">
      <c r="A4" s="1" t="inlineStr">
        <is>
          <t>Département</t>
        </is>
      </c>
      <c r="D4" t="inlineStr">
        <is>
          <t>oui</t>
        </is>
      </c>
      <c r="E4" t="inlineStr">
        <is>
          <t>oui, d'un département de moins de 30 professeurs.es</t>
        </is>
      </c>
    </row>
    <row r="5">
      <c r="A5" t="inlineStr">
        <is>
          <t>ESA</t>
        </is>
      </c>
      <c r="B5" t="inlineStr">
        <is>
          <t>École des sciences de l'administration</t>
        </is>
      </c>
      <c r="D5" t="inlineStr">
        <is>
          <t>non</t>
        </is>
      </c>
      <c r="E5" t="inlineStr">
        <is>
          <t>oui, d'un département de 30 professeurs.es et plus</t>
        </is>
      </c>
      <c r="H5" s="1" t="n"/>
    </row>
    <row r="6">
      <c r="A6" t="inlineStr">
        <is>
          <t>ÉDU</t>
        </is>
      </c>
      <c r="B6" t="inlineStr">
        <is>
          <t>Éducation</t>
        </is>
      </c>
    </row>
    <row r="7">
      <c r="A7" t="inlineStr">
        <is>
          <t>SHLC</t>
        </is>
      </c>
      <c r="B7" t="inlineStr">
        <is>
          <t>Sciences humaines, Lettres et Communication</t>
        </is>
      </c>
    </row>
    <row r="8">
      <c r="A8" t="inlineStr">
        <is>
          <t>ST</t>
        </is>
      </c>
      <c r="B8" t="inlineStr">
        <is>
          <t>Science et Technologie</t>
        </is>
      </c>
      <c r="H8" s="1" t="n"/>
    </row>
    <row r="10">
      <c r="E10" s="1" t="n"/>
    </row>
    <row r="11" ht="14.5" customHeight="1" s="130">
      <c r="D11" s="222" t="inlineStr">
        <is>
          <t>MIN 2024-2025 cours fermés</t>
        </is>
      </c>
      <c r="E11" s="222" t="inlineStr">
        <is>
          <t>MIN 2024-2025 cours ouverts</t>
        </is>
      </c>
      <c r="F11" s="222" t="inlineStr">
        <is>
          <t>MIN 2024-2025 total</t>
        </is>
      </c>
      <c r="G11" s="222" t="inlineStr">
        <is>
          <t>MAX 2024-2025 cours fermés</t>
        </is>
      </c>
      <c r="H11" s="222" t="inlineStr">
        <is>
          <t>MAX 2024-2025 cours ouverts</t>
        </is>
      </c>
      <c r="I11" s="222" t="inlineStr">
        <is>
          <t>MAX 2024-2025 total</t>
        </is>
      </c>
    </row>
    <row r="12">
      <c r="A12" s="1" t="inlineStr">
        <is>
          <t>Poste</t>
        </is>
      </c>
    </row>
    <row r="13">
      <c r="A13" t="inlineStr">
        <is>
          <t>Régulier</t>
        </is>
      </c>
      <c r="D13" s="64">
        <f>IF('Répartition des disponibilités'!$E$8="oui, d'un département de moins de 30 professeurs.es",63*1/2-'Répartition des disponibilités'!$L$10-'Répartition des disponibilités'!$L$11-'Répartition des disponibilités'!$L$12-'Répartition des disponibilités'!L13+'Répartition des disponibilités'!L14,IF('Répartition des disponibilités'!$E$8="oui, d'un département de 30 professeurs.es et plus",63*1/3-'Répartition des disponibilités'!$L$10-'Répartition des disponibilités'!$L$11-'Répartition des disponibilités'!$L$12-'Répartition des disponibilités'!L13+'Répartition des disponibilités'!L14,63-'Répartition des disponibilités'!$L$10-'Répartition des disponibilités'!$L$11-'Répartition des disponibilités'!$L$12-'Répartition des disponibilités'!L13+'Répartition des disponibilités'!L14))</f>
        <v/>
      </c>
      <c r="E13" s="64" t="inlineStr">
        <is>
          <t>aucun</t>
        </is>
      </c>
      <c r="F13" s="117">
        <f>IF('Répartition des disponibilités'!$E$8="oui, d'un département de moins de 30 professeurs.es",84*1/2-'Répartition des disponibilités'!$L$10-'Répartition des disponibilités'!$L$11-'Répartition des disponibilités'!$L$12-'Répartition des disponibilités'!L13+'Répartition des disponibilités'!L14,IF('Répartition des disponibilités'!$E$8="oui, d'un département de 30 professeurs.es et plus",84*1/3-'Répartition des disponibilités'!$L$10-'Répartition des disponibilités'!$L$11-'Répartition des disponibilités'!$L$12-'Répartition des disponibilités'!L13+'Répartition des disponibilités'!L14,84-'Répartition des disponibilités'!$L$10-'Répartition des disponibilités'!$L$11-'Répartition des disponibilités'!$L$12-'Répartition des disponibilités'!L13+'Répartition des disponibilités'!L14))</f>
        <v/>
      </c>
      <c r="G13" s="116">
        <f>I13</f>
        <v/>
      </c>
      <c r="H13" s="117">
        <f>G13*25/100</f>
        <v/>
      </c>
      <c r="I13" s="116">
        <f>IF('Répartition des disponibilités'!$E$8="oui, d'un département de moins de 30 professeurs.es",84*1/2+84-'Répartition des disponibilités'!$L$10-'Répartition des disponibilités'!$L$11-'Répartition des disponibilités'!$L$12-'Répartition des disponibilités'!L13+'Répartition des disponibilités'!L14,IF('Répartition des disponibilités'!$E$8="oui, d'un département de 30 professeurs.es et plus",84*1/3+84-'Répartition des disponibilités'!$L$10-'Répartition des disponibilités'!$L$11-'Répartition des disponibilités'!$L$12-'Répartition des disponibilités'!L13+'Répartition des disponibilités'!L14,84+84-'Répartition des disponibilités'!$L$10-'Répartition des disponibilités'!$L$11-'Répartition des disponibilités'!$L$12-'Répartition des disponibilités'!L13+'Répartition des disponibilités'!L14))</f>
        <v/>
      </c>
    </row>
    <row r="14">
      <c r="A14" t="inlineStr">
        <is>
          <t>Auxiliaire</t>
        </is>
      </c>
      <c r="D14" s="64">
        <f>IF('Répartition des disponibilités'!$E$8="oui, d'un département de moins de 30 professeurs.es",126*1/2-'Répartition des disponibilités'!$L$10-'Répartition des disponibilités'!$L$11-'Répartition des disponibilités'!L12-'Répartition des disponibilités'!L13+'Répartition des disponibilités'!L14,IF('Répartition des disponibilités'!$E$8="oui, d'un département de 30 professeurs.es et plus",126*1/3-'Répartition des disponibilités'!$L$10-'Répartition des disponibilités'!$L$11-'Répartition des disponibilités'!$L$12-'Répartition des disponibilités'!L13+'Répartition des disponibilités'!L14,126-'Répartition des disponibilités'!$L$10-'Répartition des disponibilités'!$L$11-'Répartition des disponibilités'!$L$12-'Répartition des disponibilités'!L13+'Répartition des disponibilités'!L14))</f>
        <v/>
      </c>
      <c r="E14" s="64" t="inlineStr">
        <is>
          <t>aucun</t>
        </is>
      </c>
      <c r="F14" s="117">
        <f>IF('Répartition des disponibilités'!$E$8="oui, d'un département de moins de 30 professeurs.es",168*1/2-'Répartition des disponibilités'!$L$10-'Répartition des disponibilités'!$L$11-'Répartition des disponibilités'!$L$12-'Répartition des disponibilités'!L13+'Répartition des disponibilités'!L14,IF('Répartition des disponibilités'!$E$8="oui, d'un département de 30 professeurs.es et plus",168*1/3-'Répartition des disponibilités'!$L$10-'Répartition des disponibilités'!$L$11-'Répartition des disponibilités'!$L$12-'Répartition des disponibilités'!L13+'Répartition des disponibilités'!L14,168-'Répartition des disponibilités'!$L$10-'Répartition des disponibilités'!$L$11-'Répartition des disponibilités'!$L$12-'Répartition des disponibilités'!L13+'Répartition des disponibilités'!L14))</f>
        <v/>
      </c>
      <c r="G14" s="116">
        <f>I14</f>
        <v/>
      </c>
      <c r="H14" s="117">
        <f>G14*25/100</f>
        <v/>
      </c>
      <c r="I14" s="116">
        <f>IF('Répartition des disponibilités'!$E$8="oui, d'un département de moins de 30 professeurs.es",168*1/2+168-'Répartition des disponibilités'!$L$10-'Répartition des disponibilités'!$L$11-'Répartition des disponibilités'!$L$12-'Répartition des disponibilités'!L13+'Répartition des disponibilités'!L14,IF('Répartition des disponibilités'!$E$8="oui, d'un département de 30 professeurs.es et plus",168*1/3+168-'Répartition des disponibilités'!$L$10-'Répartition des disponibilités'!$L$11-'Répartition des disponibilités'!$L$12-'Répartition des disponibilités'!L13+'Répartition des disponibilités'!L14,168+168-'Répartition des disponibilités'!$L$10-'Répartition des disponibilités'!$L$11-'Répartition des disponibilités'!$L$12-'Répartition des disponibilités'!L13+'Répartition des disponibilités'!L14))</f>
        <v/>
      </c>
    </row>
    <row r="15">
      <c r="A15" t="inlineStr">
        <is>
          <t>De pratique</t>
        </is>
      </c>
      <c r="D15" s="64">
        <f>IF('Répartition des disponibilités'!$E$8="oui, d'un département de moins de 30 professeurs.es",126*1/2-'Répartition des disponibilités'!$L$10-'Répartition des disponibilités'!$L$11-'Répartition des disponibilités'!L12-'Répartition des disponibilités'!L13+'Répartition des disponibilités'!L14,IF('Répartition des disponibilités'!$E$8="oui, d'un département de 30 professeurs.es et plus",126*1/3-'Répartition des disponibilités'!$L$10-'Répartition des disponibilités'!$L$11-'Répartition des disponibilités'!$L$12-'Répartition des disponibilités'!L13+'Répartition des disponibilités'!L14,126-'Répartition des disponibilités'!$L$10-'Répartition des disponibilités'!$L$11-'Répartition des disponibilités'!$L$12-'Répartition des disponibilités'!L13+'Répartition des disponibilités'!L14))</f>
        <v/>
      </c>
      <c r="E15" s="64" t="inlineStr">
        <is>
          <t>aucun</t>
        </is>
      </c>
      <c r="F15" s="117">
        <f>IF('Répartition des disponibilités'!$E$8="oui, d'un département de moins de 30 professeurs.es",168*1/2-'Répartition des disponibilités'!$L$10-'Répartition des disponibilités'!$L$11-'Répartition des disponibilités'!$L$12-'Répartition des disponibilités'!$L$13+'Répartition des disponibilités'!L14,IF('Répartition des disponibilités'!$E$8="oui, d'un département de 30 professeurs.es et plus",168*1/3-'Répartition des disponibilités'!$L$10-'Répartition des disponibilités'!$L$11-'Répartition des disponibilités'!$L$12-'Répartition des disponibilités'!L13+'Répartition des disponibilités'!L14,168-'Répartition des disponibilités'!$L$10-'Répartition des disponibilités'!$L$11-'Répartition des disponibilités'!$L$12-'Répartition des disponibilités'!L13+'Répartition des disponibilités'!L14))</f>
        <v/>
      </c>
      <c r="G15" s="116">
        <f>I15</f>
        <v/>
      </c>
      <c r="H15" s="117">
        <f>G15*25/100</f>
        <v/>
      </c>
      <c r="I15" s="116">
        <f>IF('Répartition des disponibilités'!$E$8="oui, d'un département de moins de 30 professeurs.es",168*1/2+168-'Répartition des disponibilités'!$L$10-'Répartition des disponibilités'!$L$11-'Répartition des disponibilités'!$L$12-'Répartition des disponibilités'!L13+'Répartition des disponibilités'!L14,IF('Répartition des disponibilités'!$E$8="oui, d'un département de 30 professeurs.es et plus",168*1/3+168-'Répartition des disponibilités'!$L$10-'Répartition des disponibilités'!$L$11-'Répartition des disponibilités'!$L$12-'Répartition des disponibilités'!L13+'Répartition des disponibilités'!L14,168+168-'Répartition des disponibilités'!$L$10-'Répartition des disponibilités'!$L$11-'Répartition des disponibilités'!$L$12-'Répartition des disponibilités'!L13+'Répartition des disponibilités'!L14))</f>
        <v/>
      </c>
    </row>
    <row r="16" ht="16" customHeight="1" s="130">
      <c r="A16" t="inlineStr">
        <is>
          <t>Substitut (remplacement d'un.e professeur.e régulier)</t>
        </is>
      </c>
      <c r="D16" s="64">
        <f>IF('Répartition des disponibilités'!$E$8="oui, d'un département de moins de 30 professeurs.es",63*1/2-'Répartition des disponibilités'!$L$10-'Répartition des disponibilités'!$L$11-'Répartition des disponibilités'!$L$12-'Répartition des disponibilités'!L16+'Répartition des disponibilités'!L17,IF('Répartition des disponibilités'!$E$8="oui, d'un département de 30 professeurs.es et plus",63*1/3-'Répartition des disponibilités'!$L$10-'Répartition des disponibilités'!$L$11-'Répartition des disponibilités'!$L$12-'Répartition des disponibilités'!L16+'Répartition des disponibilités'!L17,63-'Répartition des disponibilités'!$L$10-'Répartition des disponibilités'!$L$11-'Répartition des disponibilités'!$L$12-'Répartition des disponibilités'!L16+'Répartition des disponibilités'!L17))</f>
        <v/>
      </c>
      <c r="E16" s="64" t="inlineStr">
        <is>
          <t>aucun</t>
        </is>
      </c>
      <c r="F16" s="117">
        <f>IF('Répartition des disponibilités'!$E$8="oui, d'un département de moins de 30 professeurs.es",84*1/2-'Répartition des disponibilités'!$L$10-'Répartition des disponibilités'!$L$11-'Répartition des disponibilités'!$L$12-'Répartition des disponibilités'!L13+'Répartition des disponibilités'!L14,IF('Répartition des disponibilités'!$E$8="oui, d'un département de 30 professeurs.es et plus",84*1/3-'Répartition des disponibilités'!$L$10-'Répartition des disponibilités'!$L$11-'Répartition des disponibilités'!$L$12-'Répartition des disponibilités'!L13+'Répartition des disponibilités'!L14,84-'Répartition des disponibilités'!$L$10-'Répartition des disponibilités'!$L$11-'Répartition des disponibilités'!$L$12-'Répartition des disponibilités'!L13+'Répartition des disponibilités'!L14))</f>
        <v/>
      </c>
      <c r="G16" s="116">
        <f>I16</f>
        <v/>
      </c>
      <c r="H16" s="117">
        <f>G16*25/100</f>
        <v/>
      </c>
      <c r="I16" s="116">
        <f>IF('Répartition des disponibilités'!$E$8="oui, d'un département de moins de 30 professeurs.es",84*1/2+84-'Répartition des disponibilités'!$L$10-'Répartition des disponibilités'!$L$11-'Répartition des disponibilités'!$L$12-'Répartition des disponibilités'!L13+'Répartition des disponibilités'!L14,IF('Répartition des disponibilités'!$E$8="oui, d'un département de 30 professeurs.es et plus",84*1/3+84-'Répartition des disponibilités'!$L$10-'Répartition des disponibilités'!$L$11-'Répartition des disponibilités'!$L$12-'Répartition des disponibilités'!L13+'Répartition des disponibilités'!L14,84+84-'Répartition des disponibilités'!$L$10-'Répartition des disponibilités'!$L$11-'Répartition des disponibilités'!$L$12-'Répartition des disponibilités'!L13+'Répartition des disponibilités'!L14))</f>
        <v/>
      </c>
    </row>
    <row r="17" ht="16" customHeight="1" s="130">
      <c r="A17" t="inlineStr">
        <is>
          <t>Substitut (remplacement d'un.e professeur.e auxiliaire)</t>
        </is>
      </c>
      <c r="D17" s="64">
        <f>IF('Répartition des disponibilités'!$E$8="oui, d'un département de moins de 30 professeurs.es",126*1/2-'Répartition des disponibilités'!$L$10-'Répartition des disponibilités'!$L$11-'Répartition des disponibilités'!L12-'Répartition des disponibilités'!L13+'Répartition des disponibilités'!L14,IF('Répartition des disponibilités'!$E$8="oui, d'un département de 30 professeurs.es et plus",126*1/3-'Répartition des disponibilités'!$L$10-'Répartition des disponibilités'!$L$11-'Répartition des disponibilités'!$L$12-'Répartition des disponibilités'!L13+'Répartition des disponibilités'!L14,126-'Répartition des disponibilités'!$L$10-'Répartition des disponibilités'!$L$11-'Répartition des disponibilités'!$L$12-'Répartition des disponibilités'!L13+'Répartition des disponibilités'!L14))</f>
        <v/>
      </c>
      <c r="E17" s="64" t="inlineStr">
        <is>
          <t>aucun</t>
        </is>
      </c>
      <c r="F17" s="117">
        <f>IF('Répartition des disponibilités'!$E$8="oui, d'un département de moins de 30 professeurs.es",168*1/2-'Répartition des disponibilités'!$L$10-'Répartition des disponibilités'!$L$11-'Répartition des disponibilités'!$L$12-'Répartition des disponibilités'!L13+'Répartition des disponibilités'!L14,IF('Répartition des disponibilités'!$E$8="oui, d'un département de 30 professeurs.es et plus",168*1/3-'Répartition des disponibilités'!$L$10-'Répartition des disponibilités'!$L$11-'Répartition des disponibilités'!$L$12-'Répartition des disponibilités'!L13+'Répartition des disponibilités'!L14,168-'Répartition des disponibilités'!$L$10-'Répartition des disponibilités'!$L$11-'Répartition des disponibilités'!$L$12-'Répartition des disponibilités'!L13+'Répartition des disponibilités'!L14))</f>
        <v/>
      </c>
      <c r="G17" s="116">
        <f>I17</f>
        <v/>
      </c>
      <c r="H17" s="117">
        <f>G17*25/100</f>
        <v/>
      </c>
      <c r="I17" s="116">
        <f>IF('Répartition des disponibilités'!$E$8="oui, d'un département de moins de 30 professeurs.es",168*1/2+168-'Répartition des disponibilités'!$L$10-'Répartition des disponibilités'!$L$11-'Répartition des disponibilités'!$L$12-'Répartition des disponibilités'!L13+'Répartition des disponibilités'!L14,IF('Répartition des disponibilités'!$E$8="oui, d'un département de 30 professeurs.es et plus",168*1/3+168-'Répartition des disponibilités'!$L$10-'Répartition des disponibilités'!$L$11-'Répartition des disponibilités'!$L$12-'Répartition des disponibilités'!L13+'Répartition des disponibilités'!L14,168+168-'Répartition des disponibilités'!$L$10-'Répartition des disponibilités'!$L$11-'Répartition des disponibilités'!$L$12-'Répartition des disponibilités'!L13+'Répartition des disponibilités'!L14))</f>
        <v/>
      </c>
    </row>
    <row r="18" ht="16" customHeight="1" s="130">
      <c r="A18" t="inlineStr">
        <is>
          <t>Substitut (remplacement d'un.e professeur.e de pratique)</t>
        </is>
      </c>
      <c r="D18" s="64">
        <f>IF('Répartition des disponibilités'!$E$8="oui, d'un département de moins de 30 professeurs.es",126*1/2-'Répartition des disponibilités'!$L$10-'Répartition des disponibilités'!$L$11-'Répartition des disponibilités'!$L$12-'Répartition des disponibilités'!$L$13+'Répartition des disponibilités'!$L$14,IF('Répartition des disponibilités'!$E$8="oui, d'un département de 30 professeurs.es et plus",126*1/3-'Répartition des disponibilités'!$L$10-'Répartition des disponibilités'!$L$11-'Répartition des disponibilités'!$L$12-'Répartition des disponibilités'!$L$13+'Répartition des disponibilités'!$L$14,126-'Répartition des disponibilités'!$L$10-'Répartition des disponibilités'!$L$11-'Répartition des disponibilités'!$L$12-'Répartition des disponibilités'!L13+'Répartition des disponibilités'!L14))</f>
        <v/>
      </c>
      <c r="E18" s="64" t="inlineStr">
        <is>
          <t>aucun</t>
        </is>
      </c>
      <c r="F18" s="117">
        <f>IF('Répartition des disponibilités'!$E$8="oui, d'un département de moins de 30 professeurs.es",168*1/2-'Répartition des disponibilités'!$L$10-'Répartition des disponibilités'!$L$11-'Répartition des disponibilités'!$L$12-'Répartition des disponibilités'!L13+'Répartition des disponibilités'!L14,IF('Répartition des disponibilités'!$E$8="oui, d'un département de 30 professeurs.es et plus",168*1/3-'Répartition des disponibilités'!$L$10-'Répartition des disponibilités'!$L$11-'Répartition des disponibilités'!$L$12-'Répartition des disponibilités'!L13+'Répartition des disponibilités'!L14,168-'Répartition des disponibilités'!$L$10-'Répartition des disponibilités'!$L$11-'Répartition des disponibilités'!$L$12-'Répartition des disponibilités'!L13+'Répartition des disponibilités'!L14))</f>
        <v/>
      </c>
      <c r="G18" s="116">
        <f>I18</f>
        <v/>
      </c>
      <c r="H18" s="117">
        <f>G18*25/100</f>
        <v/>
      </c>
      <c r="I18" s="116">
        <f>IF('Répartition des disponibilités'!$E$8="oui, d'un département de moins de 30 professeurs.es",168*1/2+168-'Répartition des disponibilités'!$L$10-'Répartition des disponibilités'!$L$11-'Répartition des disponibilités'!$L$12-'Répartition des disponibilités'!L13+'Répartition des disponibilités'!L14,IF('Répartition des disponibilités'!$E$8="oui, d'un département de 30 professeurs.es et plus",168*1/3+168-'Répartition des disponibilités'!$L$10-'Répartition des disponibilités'!$L$11-'Répartition des disponibilités'!$L$12-'Répartition des disponibilités'!L13+'Répartition des disponibilités'!L14,168+168-'Répartition des disponibilités'!$L$10-'Répartition des disponibilités'!$L$11-'Répartition des disponibilités'!$L$12-'Répartition des disponibilités'!L13+'Répartition des disponibilités'!L14))</f>
        <v/>
      </c>
    </row>
    <row r="19" ht="16" customHeight="1" s="130">
      <c r="A19" t="inlineStr">
        <is>
          <t>Invité</t>
        </is>
      </c>
      <c r="D19" s="64" t="inlineStr">
        <is>
          <t>aucun</t>
        </is>
      </c>
      <c r="E19" s="64" t="inlineStr">
        <is>
          <t>aucun</t>
        </is>
      </c>
      <c r="F19" s="117" t="inlineStr">
        <is>
          <t>aucun</t>
        </is>
      </c>
      <c r="G19" s="116">
        <f>I19</f>
        <v/>
      </c>
      <c r="H19" s="117">
        <f>G19*25/100</f>
        <v/>
      </c>
      <c r="I19" s="118">
        <f>84+84</f>
        <v/>
      </c>
    </row>
    <row r="21">
      <c r="E21" s="1" t="n"/>
      <c r="F21" s="1" t="n"/>
    </row>
    <row r="24">
      <c r="F24" s="1" t="n"/>
      <c r="H24" s="1" t="n"/>
    </row>
    <row r="29">
      <c r="A29" t="inlineStr">
        <is>
          <t>Couleurs</t>
        </is>
      </c>
    </row>
    <row r="30">
      <c r="A30" s="2" t="inlineStr">
        <is>
          <t>92-172-52</t>
        </is>
      </c>
    </row>
    <row r="31">
      <c r="A31" s="3" t="inlineStr">
        <is>
          <t>255-255-204</t>
        </is>
      </c>
    </row>
  </sheetData>
  <mergeCells count="6">
    <mergeCell ref="I11:I12"/>
    <mergeCell ref="D11:D12"/>
    <mergeCell ref="G11:G12"/>
    <mergeCell ref="E11:E12"/>
    <mergeCell ref="H11:H12"/>
    <mergeCell ref="F11:F12"/>
  </mergeCells>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Marin Dominique</dc:creator>
  <dcterms:created xsi:type="dcterms:W3CDTF">2018-01-22T14:57:06Z</dcterms:created>
  <dcterms:modified xsi:type="dcterms:W3CDTF">2026-06-03T23:50:31Z</dcterms:modified>
  <cp:lastModifiedBy>Lemire, Daniel</cp:lastModifiedBy>
  <cp:lastPrinted>2019-04-08T14:30:48Z</cp:lastPrinted>
</cp:coreProperties>
</file>